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DieseArbeitsmappe"/>
  <mc:AlternateContent xmlns:mc="http://schemas.openxmlformats.org/markup-compatibility/2006">
    <mc:Choice Requires="x15">
      <x15ac:absPath xmlns:x15ac="http://schemas.microsoft.com/office/spreadsheetml/2010/11/ac" url="C:\Users\Silke Karlsson\Downloads\"/>
    </mc:Choice>
  </mc:AlternateContent>
  <xr:revisionPtr revIDLastSave="0" documentId="13_ncr:1_{D67EC872-E203-4D51-BF15-2F996B395203}" xr6:coauthVersionLast="47" xr6:coauthVersionMax="47" xr10:uidLastSave="{00000000-0000-0000-0000-000000000000}"/>
  <bookViews>
    <workbookView xWindow="-120" yWindow="-120" windowWidth="77040" windowHeight="21120" tabRatio="846" xr2:uid="{AAED0330-2130-4614-A46A-694C4235B045}"/>
  </bookViews>
  <sheets>
    <sheet name="Disclaimer" sheetId="15" r:id="rId1"/>
    <sheet name="Start" sheetId="14" r:id="rId2"/>
    <sheet name="Übersicht" sheetId="3" r:id="rId3"/>
    <sheet name="Vorgehensweise &amp; Changelog" sheetId="18" r:id="rId4"/>
    <sheet name="Vergleich Strom 2024 Bas.'21" sheetId="42" r:id="rId5"/>
    <sheet name="Preisindizes Strom 2024 Bas.'21" sheetId="43" r:id="rId6"/>
    <sheet name="Vergleich Gas 2024 Basis 2021" sheetId="44" r:id="rId7"/>
    <sheet name="Preisindizes Gas 2024 Bas.'21" sheetId="45" r:id="rId8"/>
    <sheet name="Basisreihen Destatis 2024 B.'21" sheetId="46" r:id="rId9"/>
    <sheet name="Grafik Entwicklung 2024 Bas.'21" sheetId="40" r:id="rId10"/>
  </sheets>
  <definedNames>
    <definedName name="_xlnm._FilterDatabase" localSheetId="6" hidden="1">'Vergleich Gas 2024 Basis 2021'!$A$45:$CE$89</definedName>
    <definedName name="_xlnm._FilterDatabase" localSheetId="4" hidden="1">'Vergleich Strom 2024 Bas.''21'!$A$48:$B$90</definedName>
    <definedName name="_Key1" localSheetId="0" hidden="1">#REF!</definedName>
    <definedName name="_Key1" hidden="1">#REF!</definedName>
    <definedName name="_Key2" localSheetId="0" hidden="1">#REF!</definedName>
    <definedName name="_Key2" hidden="1">#REF!</definedName>
    <definedName name="_Order1" hidden="1">255</definedName>
    <definedName name="_Order2" hidden="1">255</definedName>
    <definedName name="_Sort" localSheetId="0" hidden="1">#REF!</definedName>
    <definedName name="_Sort" hidden="1">#REF!</definedName>
    <definedName name="_Sort2" localSheetId="0" hidden="1">#REF!</definedName>
    <definedName name="_Sort2" hidden="1">#REF!</definedName>
    <definedName name="_Sort3" localSheetId="0" hidden="1">#REF!</definedName>
    <definedName name="_Sort3" hidden="1">#REF!</definedName>
    <definedName name="dhhff" localSheetId="0"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dhhff"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fd" localSheetId="0"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fd"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ff"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ff"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HTML1_1" hidden="1">"'[Embricana Gesamtstatistik.xls]Embricana Gesamtstatistik'!$A$1:$J$59"</definedName>
    <definedName name="HTML1_10" hidden="1">""</definedName>
    <definedName name="HTML1_11" hidden="1">1</definedName>
    <definedName name="HTML1_12" hidden="1">"D:\daten\Embricana Gesamtstatistik.htm"</definedName>
    <definedName name="HTML1_2" hidden="1">1</definedName>
    <definedName name="HTML1_3" hidden="1">"Embricana Gesamtstatistik"</definedName>
    <definedName name="HTML1_4" hidden="1">"Embricana Gesamtstatistik"</definedName>
    <definedName name="HTML1_5" hidden="1">"Vergleich der Jahre 1995 und 1996"</definedName>
    <definedName name="HTML1_6" hidden="1">1</definedName>
    <definedName name="HTML1_7" hidden="1">1</definedName>
    <definedName name="HTML1_8" hidden="1">"02.04.96"</definedName>
    <definedName name="HTML1_9" hidden="1">"Wels"</definedName>
    <definedName name="HTMLCount" hidden="1">1</definedName>
    <definedName name="lkh"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kh"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öhjlhj" localSheetId="0" hidden="1">{#N/A,#N/A,TRUE,"Hauptabschlußübersicht";#N/A,#N/A,TRUE,"Bilanz -Einzel-";#N/A,#N/A,TRUE,"Bilanz";#N/A,#N/A,TRUE,"GUV -Einzel-";#N/A,#N/A,TRUE,"GUV"}</definedName>
    <definedName name="löhjlhj" hidden="1">{#N/A,#N/A,TRUE,"Hauptabschlußübersicht";#N/A,#N/A,TRUE,"Bilanz -Einzel-";#N/A,#N/A,TRUE,"Bilanz";#N/A,#N/A,TRUE,"GUV -Einzel-";#N/A,#N/A,TRUE,"GUV"}</definedName>
    <definedName name="mist"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mist"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neu.Bilanzen." localSheetId="0" hidden="1">{"Bilanzen",#N/A,FALSE,"HAÜ lt. Bf."}</definedName>
    <definedName name="neu.Bilanzen." hidden="1">{"Bilanzen",#N/A,FALSE,"HAÜ lt. Bf."}</definedName>
    <definedName name="p" localSheetId="0"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p"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rhr" localSheetId="0"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rhr"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SAPBEXrevision" hidden="1">1</definedName>
    <definedName name="SAPBEXsysID" hidden="1">"BWP"</definedName>
    <definedName name="SAPBEXwbID" hidden="1">"3PPEMPDV31R0Z2NWHGMRK4EFJ"</definedName>
    <definedName name="test1"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est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t" localSheetId="0"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tt"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ttt" localSheetId="0"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ttt"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uiui" localSheetId="0" hidden="1">{#N/A,#N/A,TRUE,"Hauptabschlußübersicht";#N/A,#N/A,TRUE,"Bilanz -Einzel-";#N/A,#N/A,TRUE,"Bilanz";#N/A,#N/A,TRUE,"GUV -Einzel-";#N/A,#N/A,TRUE,"GUV"}</definedName>
    <definedName name="uiui" hidden="1">{#N/A,#N/A,TRUE,"Hauptabschlußübersicht";#N/A,#N/A,TRUE,"Bilanz -Einzel-";#N/A,#N/A,TRUE,"Bilanz";#N/A,#N/A,TRUE,"GUV -Einzel-";#N/A,#N/A,TRUE,"GUV"}</definedName>
    <definedName name="üouz"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üouz"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Arbeitspreisermittlung." localSheetId="0"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wrn.Arbeitspreisermittlung."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wrn.Druck._.aller._.Nebenbedingungen." localSheetId="0" hidden="1">{#N/A,#N/A,FALSE,"Nebenbedingungen97";#N/A,#N/A,FALSE,"Nebenbedingungen98";#N/A,#N/A,FALSE,"Nebenbedingungen99"}</definedName>
    <definedName name="wrn.Druck._.aller._.Nebenbedingungen." hidden="1">{#N/A,#N/A,FALSE,"Nebenbedingungen97";#N/A,#N/A,FALSE,"Nebenbedingungen98";#N/A,#N/A,FALSE,"Nebenbedingungen99"}</definedName>
    <definedName name="wrn.Druck._.der._.Kostenträgerrechnungen." localSheetId="0" hidden="1">{#N/A,#N/A,FALSE,"KTR97";#N/A,#N/A,FALSE,"KTR98";#N/A,#N/A,FALSE,"KTR99"}</definedName>
    <definedName name="wrn.Druck._.der._.Kostenträgerrechnungen." hidden="1">{#N/A,#N/A,FALSE,"KTR97";#N/A,#N/A,FALSE,"KTR98";#N/A,#N/A,FALSE,"KTR99"}</definedName>
    <definedName name="wrn.Jahrabschl._1996._.EWS2." localSheetId="0" hidden="1">{#N/A,#N/A,TRUE,"Hauptabschlußübersicht";#N/A,#N/A,TRUE,"Bilanz -Einzel-";#N/A,#N/A,TRUE,"Bilanz";#N/A,#N/A,TRUE,"GUV -Einzel-";#N/A,#N/A,TRUE,"GUV"}</definedName>
    <definedName name="wrn.Jahrabschl._1996._.EWS2." hidden="1">{#N/A,#N/A,TRUE,"Hauptabschlußübersicht";#N/A,#N/A,TRUE,"Bilanz -Einzel-";#N/A,#N/A,TRUE,"Bilanz";#N/A,#N/A,TRUE,"GUV -Einzel-";#N/A,#N/A,TRUE,"GUV"}</definedName>
    <definedName name="wrn.Jahresabschluß."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_.1996._.EWS." localSheetId="0" hidden="1">{#N/A,#N/A,TRUE,"Hauptabschlußübersicht";#N/A,#N/A,TRUE,"Bilanz -Einzel-";#N/A,#N/A,TRUE,"Bilanz";#N/A,#N/A,TRUE,"GUV -Einzel-";#N/A,#N/A,TRUE,"GUV"}</definedName>
    <definedName name="wrn.Jahresabschluß._.1996._.EWS." hidden="1">{#N/A,#N/A,TRUE,"Hauptabschlußübersicht";#N/A,#N/A,TRUE,"Bilanz -Einzel-";#N/A,#N/A,TRUE,"Bilanz";#N/A,#N/A,TRUE,"GUV -Einzel-";#N/A,#N/A,TRUE,"GUV"}</definedName>
    <definedName name="wrn.Jahresabschluß2"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2"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Leistungspreisermittlung." localSheetId="0"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wrn.Leistungspreisermittlung."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wrn.Zellbezüge." localSheetId="0" hidden="1">{#N/A,#N/A,FALSE,"KTR96";#N/A,#N/A,FALSE,"KTR97";#N/A,#N/A,FALSE,"KTR98"}</definedName>
    <definedName name="wrn.Zellbezüge." hidden="1">{#N/A,#N/A,FALSE,"KTR96";#N/A,#N/A,FALSE,"KTR97";#N/A,#N/A,FALSE,"KTR98"}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J91" i="45" l="1"/>
  <c r="AJ90" i="45"/>
  <c r="AJ89" i="45"/>
  <c r="AJ88" i="45"/>
  <c r="AJ87" i="45"/>
  <c r="AJ86" i="45"/>
  <c r="AJ85" i="45"/>
  <c r="AJ84" i="45"/>
  <c r="AJ83" i="45"/>
  <c r="AJ82" i="45"/>
  <c r="AJ81" i="45"/>
  <c r="AJ80" i="45"/>
  <c r="AJ79" i="45"/>
  <c r="AJ78" i="45"/>
  <c r="AJ77" i="45"/>
  <c r="AJ76" i="45"/>
  <c r="AJ75" i="45"/>
  <c r="AJ74" i="45"/>
  <c r="AJ73" i="45"/>
  <c r="AJ72" i="45"/>
  <c r="AJ71" i="45"/>
  <c r="AJ70" i="45"/>
  <c r="AJ69" i="45"/>
  <c r="AJ68" i="45"/>
  <c r="AJ67" i="45"/>
  <c r="AJ66" i="45"/>
  <c r="AJ65" i="45"/>
  <c r="AJ64" i="45"/>
  <c r="AJ63" i="45"/>
  <c r="AJ62" i="45"/>
  <c r="AJ61" i="45"/>
  <c r="AJ60" i="45"/>
  <c r="AJ59" i="45"/>
  <c r="AJ58" i="45"/>
  <c r="AJ57" i="45"/>
  <c r="AJ56" i="45"/>
  <c r="AJ55" i="45"/>
  <c r="AJ54" i="45"/>
  <c r="AJ53" i="45"/>
  <c r="AJ52" i="45"/>
  <c r="AJ51" i="45"/>
  <c r="AJ50" i="45"/>
  <c r="AJ49" i="45"/>
  <c r="AJ48" i="45"/>
  <c r="AJ47" i="45"/>
  <c r="AJ46" i="45"/>
  <c r="AJ45" i="45"/>
  <c r="AJ44" i="45"/>
  <c r="AJ43" i="45"/>
  <c r="AJ42" i="45"/>
  <c r="AJ41" i="45"/>
  <c r="AJ40" i="45"/>
  <c r="AJ39" i="45"/>
  <c r="AJ38" i="45"/>
  <c r="AJ37" i="45"/>
  <c r="AJ36" i="45"/>
  <c r="AJ35" i="45"/>
  <c r="AJ34" i="45"/>
  <c r="AJ33" i="45"/>
  <c r="AJ32" i="45"/>
  <c r="AJ31" i="45"/>
  <c r="AJ30" i="45"/>
  <c r="AJ29" i="45"/>
  <c r="AJ28" i="45"/>
  <c r="AJ27" i="45"/>
  <c r="AJ26" i="45"/>
  <c r="AJ25" i="45"/>
  <c r="AJ24" i="45"/>
  <c r="AJ23" i="45"/>
  <c r="AJ22" i="45"/>
  <c r="AJ21" i="45"/>
  <c r="AJ20" i="45"/>
  <c r="AJ19" i="45"/>
  <c r="AJ18" i="45"/>
  <c r="AD91" i="45"/>
  <c r="AD90" i="45"/>
  <c r="AD89" i="45"/>
  <c r="AD88" i="45"/>
  <c r="AD87" i="45"/>
  <c r="AD86" i="45"/>
  <c r="AD85" i="45"/>
  <c r="AD84" i="45"/>
  <c r="AD83" i="45"/>
  <c r="AD82" i="45"/>
  <c r="AD81" i="45"/>
  <c r="AD80" i="45"/>
  <c r="AD79" i="45"/>
  <c r="AD78" i="45"/>
  <c r="AD77" i="45"/>
  <c r="AD76" i="45"/>
  <c r="AD75" i="45"/>
  <c r="AD74" i="45"/>
  <c r="AD73" i="45"/>
  <c r="AD72" i="45"/>
  <c r="AD71" i="45"/>
  <c r="AD70" i="45"/>
  <c r="AD69" i="45"/>
  <c r="AD68" i="45"/>
  <c r="AD67" i="45"/>
  <c r="AD66" i="45"/>
  <c r="AD65" i="45"/>
  <c r="AD64" i="45"/>
  <c r="AD63" i="45"/>
  <c r="AD62" i="45"/>
  <c r="AD61" i="45"/>
  <c r="AD60" i="45"/>
  <c r="AD59" i="45"/>
  <c r="AD58" i="45"/>
  <c r="AD57" i="45"/>
  <c r="AD56" i="45"/>
  <c r="AD55" i="45"/>
  <c r="AD54" i="45"/>
  <c r="AD53" i="45"/>
  <c r="AD52" i="45"/>
  <c r="AD51" i="45"/>
  <c r="AD50" i="45"/>
  <c r="AD49" i="45"/>
  <c r="AD48" i="45"/>
  <c r="AD47" i="45"/>
  <c r="AD46" i="45"/>
  <c r="AD45" i="45"/>
  <c r="AD44" i="45"/>
  <c r="AD43" i="45"/>
  <c r="AD42" i="45"/>
  <c r="AD41" i="45"/>
  <c r="AD40" i="45"/>
  <c r="AD39" i="45"/>
  <c r="AD38" i="45"/>
  <c r="AD37" i="45"/>
  <c r="AD36" i="45"/>
  <c r="AD35" i="45"/>
  <c r="AD34" i="45"/>
  <c r="AD33" i="45"/>
  <c r="AD32" i="45"/>
  <c r="AD31" i="45"/>
  <c r="AD30" i="45"/>
  <c r="AD29" i="45"/>
  <c r="AD28" i="45"/>
  <c r="AD27" i="45"/>
  <c r="AD26" i="45"/>
  <c r="AD25" i="45"/>
  <c r="AD24" i="45"/>
  <c r="AD23" i="45"/>
  <c r="AD22" i="45"/>
  <c r="AD21" i="45"/>
  <c r="AD20" i="45"/>
  <c r="AD19" i="45"/>
  <c r="AD18" i="45"/>
  <c r="P91" i="45"/>
  <c r="P90" i="45"/>
  <c r="P89" i="45"/>
  <c r="P88" i="45"/>
  <c r="P87" i="45"/>
  <c r="P86" i="45"/>
  <c r="P85" i="45"/>
  <c r="P84" i="45"/>
  <c r="P83" i="45"/>
  <c r="P82" i="45"/>
  <c r="P81" i="45"/>
  <c r="P80" i="45"/>
  <c r="P79" i="45"/>
  <c r="P78" i="45"/>
  <c r="P77" i="45"/>
  <c r="P76" i="45"/>
  <c r="P75" i="45"/>
  <c r="P74" i="45"/>
  <c r="P73" i="45"/>
  <c r="P72" i="45"/>
  <c r="P71" i="45"/>
  <c r="P70" i="45"/>
  <c r="P69" i="45"/>
  <c r="P68" i="45"/>
  <c r="P67" i="45"/>
  <c r="P66" i="45"/>
  <c r="P65" i="45"/>
  <c r="P64" i="45"/>
  <c r="P63" i="45"/>
  <c r="P62" i="45"/>
  <c r="P61" i="45"/>
  <c r="P60" i="45"/>
  <c r="P59" i="45"/>
  <c r="P58" i="45"/>
  <c r="P57" i="45"/>
  <c r="P56" i="45"/>
  <c r="P55" i="45"/>
  <c r="P54" i="45"/>
  <c r="P53" i="45"/>
  <c r="P52" i="45"/>
  <c r="P51" i="45"/>
  <c r="P50" i="45"/>
  <c r="P49" i="45"/>
  <c r="P48" i="45"/>
  <c r="P47" i="45"/>
  <c r="P46" i="45"/>
  <c r="P45" i="45"/>
  <c r="P44" i="45"/>
  <c r="P43" i="45"/>
  <c r="P42" i="45"/>
  <c r="P41" i="45"/>
  <c r="P40" i="45"/>
  <c r="P39" i="45"/>
  <c r="P38" i="45"/>
  <c r="P37" i="45"/>
  <c r="P36" i="45"/>
  <c r="P35" i="45"/>
  <c r="P34" i="45"/>
  <c r="P33" i="45"/>
  <c r="P32" i="45"/>
  <c r="P31" i="45"/>
  <c r="P30" i="45"/>
  <c r="P29" i="45"/>
  <c r="P28" i="45"/>
  <c r="P27" i="45"/>
  <c r="P26" i="45"/>
  <c r="P25" i="45"/>
  <c r="P24" i="45"/>
  <c r="P23" i="45"/>
  <c r="P22" i="45"/>
  <c r="P21" i="45"/>
  <c r="P20" i="45"/>
  <c r="P19" i="45"/>
  <c r="P18" i="45"/>
  <c r="H98" i="45"/>
  <c r="H97" i="45"/>
  <c r="H96" i="45"/>
  <c r="H95" i="45"/>
  <c r="H94" i="45"/>
  <c r="H93" i="45"/>
  <c r="H92" i="45"/>
  <c r="H91" i="45"/>
  <c r="H90" i="45"/>
  <c r="H89" i="45"/>
  <c r="H88" i="45"/>
  <c r="H87" i="45"/>
  <c r="H86" i="45"/>
  <c r="H85" i="45"/>
  <c r="H84" i="45"/>
  <c r="H83" i="45"/>
  <c r="H82" i="45"/>
  <c r="H81" i="45"/>
  <c r="H80" i="45"/>
  <c r="H79" i="45"/>
  <c r="H78" i="45"/>
  <c r="H77" i="45"/>
  <c r="H76" i="45"/>
  <c r="H75" i="45"/>
  <c r="H74" i="45"/>
  <c r="H73" i="45"/>
  <c r="H72" i="45"/>
  <c r="H71" i="45"/>
  <c r="H70" i="45"/>
  <c r="H69" i="45"/>
  <c r="H68" i="45"/>
  <c r="H67" i="45"/>
  <c r="H66" i="45"/>
  <c r="H65" i="45"/>
  <c r="H64" i="45"/>
  <c r="H63" i="45"/>
  <c r="H62" i="45"/>
  <c r="H61" i="45"/>
  <c r="H60" i="45"/>
  <c r="H59" i="45"/>
  <c r="H58" i="45"/>
  <c r="H57" i="45"/>
  <c r="H56" i="45"/>
  <c r="H55" i="45"/>
  <c r="H54" i="45"/>
  <c r="H53" i="45"/>
  <c r="H52" i="45"/>
  <c r="H51" i="45"/>
  <c r="H50" i="45"/>
  <c r="H49" i="45"/>
  <c r="H48" i="45"/>
  <c r="H47" i="45"/>
  <c r="H46" i="45"/>
  <c r="H45" i="45"/>
  <c r="H44" i="45"/>
  <c r="H43" i="45"/>
  <c r="H42" i="45"/>
  <c r="H41" i="45"/>
  <c r="H40" i="45"/>
  <c r="H39" i="45"/>
  <c r="H38" i="45"/>
  <c r="H37" i="45"/>
  <c r="H36" i="45"/>
  <c r="H35" i="45"/>
  <c r="H34" i="45"/>
  <c r="H33" i="45"/>
  <c r="H32" i="45"/>
  <c r="H31" i="45"/>
  <c r="H30" i="45"/>
  <c r="H29" i="45"/>
  <c r="H28" i="45"/>
  <c r="H27" i="45"/>
  <c r="H26" i="45"/>
  <c r="H25" i="45"/>
  <c r="H24" i="45"/>
  <c r="H23" i="45"/>
  <c r="H22" i="45"/>
  <c r="H21" i="45"/>
  <c r="H20" i="45"/>
  <c r="H19" i="45"/>
  <c r="H18" i="45"/>
  <c r="AU91" i="43"/>
  <c r="AU90" i="43"/>
  <c r="AU89" i="43"/>
  <c r="AU88" i="43"/>
  <c r="AU87" i="43"/>
  <c r="AU86" i="43"/>
  <c r="AU85" i="43"/>
  <c r="AU84" i="43"/>
  <c r="AU83" i="43"/>
  <c r="AU82" i="43"/>
  <c r="AU81" i="43"/>
  <c r="AU80" i="43"/>
  <c r="AU79" i="43"/>
  <c r="AU78" i="43"/>
  <c r="AU77" i="43"/>
  <c r="AU76" i="43"/>
  <c r="AU75" i="43"/>
  <c r="AU74" i="43"/>
  <c r="AU73" i="43"/>
  <c r="AU72" i="43"/>
  <c r="AU71" i="43"/>
  <c r="AU70" i="43"/>
  <c r="AU69" i="43"/>
  <c r="AU68" i="43"/>
  <c r="AU67" i="43"/>
  <c r="AU66" i="43"/>
  <c r="AU65" i="43"/>
  <c r="AU64" i="43"/>
  <c r="AU63" i="43"/>
  <c r="AU62" i="43"/>
  <c r="AU61" i="43"/>
  <c r="AU60" i="43"/>
  <c r="AU59" i="43"/>
  <c r="AU58" i="43"/>
  <c r="AU57" i="43"/>
  <c r="AU56" i="43"/>
  <c r="AU55" i="43"/>
  <c r="AU54" i="43"/>
  <c r="AU53" i="43"/>
  <c r="AU52" i="43"/>
  <c r="AU51" i="43"/>
  <c r="AU50" i="43"/>
  <c r="AU49" i="43"/>
  <c r="AU48" i="43"/>
  <c r="AU47" i="43"/>
  <c r="AU46" i="43"/>
  <c r="AU45" i="43"/>
  <c r="AU44" i="43"/>
  <c r="AU43" i="43"/>
  <c r="AU42" i="43"/>
  <c r="AU41" i="43"/>
  <c r="AU40" i="43"/>
  <c r="AU39" i="43"/>
  <c r="AU38" i="43"/>
  <c r="AU37" i="43"/>
  <c r="AU36" i="43"/>
  <c r="AU35" i="43"/>
  <c r="AU34" i="43"/>
  <c r="AU33" i="43"/>
  <c r="AU32" i="43"/>
  <c r="AU31" i="43"/>
  <c r="AU30" i="43"/>
  <c r="AU29" i="43"/>
  <c r="AU28" i="43"/>
  <c r="AU27" i="43"/>
  <c r="AU26" i="43"/>
  <c r="AU25" i="43"/>
  <c r="AU24" i="43"/>
  <c r="AU23" i="43"/>
  <c r="AU22" i="43"/>
  <c r="AU21" i="43"/>
  <c r="AU20" i="43"/>
  <c r="AU19" i="43"/>
  <c r="AU18" i="43"/>
  <c r="AO82" i="43"/>
  <c r="AO81" i="43"/>
  <c r="AO80" i="43"/>
  <c r="AO79" i="43"/>
  <c r="AO78" i="43"/>
  <c r="AO77" i="43"/>
  <c r="AO76" i="43"/>
  <c r="AO75" i="43"/>
  <c r="AO74" i="43"/>
  <c r="AO73" i="43"/>
  <c r="AO72" i="43"/>
  <c r="AO71" i="43"/>
  <c r="AO70" i="43"/>
  <c r="AO69" i="43"/>
  <c r="AO68" i="43"/>
  <c r="AO67" i="43"/>
  <c r="AO66" i="43"/>
  <c r="AO65" i="43"/>
  <c r="AO64" i="43"/>
  <c r="AO63" i="43"/>
  <c r="AO62" i="43"/>
  <c r="AO61" i="43"/>
  <c r="AO60" i="43"/>
  <c r="AO59" i="43"/>
  <c r="AO58" i="43"/>
  <c r="AO57" i="43"/>
  <c r="AO56" i="43"/>
  <c r="AO55" i="43"/>
  <c r="AO54" i="43"/>
  <c r="AO53" i="43"/>
  <c r="AO52" i="43"/>
  <c r="AO51" i="43"/>
  <c r="AO50" i="43"/>
  <c r="AO49" i="43"/>
  <c r="AO48" i="43"/>
  <c r="AO47" i="43"/>
  <c r="AO46" i="43"/>
  <c r="AO45" i="43"/>
  <c r="AO44" i="43"/>
  <c r="AO43" i="43"/>
  <c r="AO42" i="43"/>
  <c r="AO41" i="43"/>
  <c r="AO40" i="43"/>
  <c r="AO39" i="43"/>
  <c r="AO38" i="43"/>
  <c r="AO37" i="43"/>
  <c r="AO36" i="43"/>
  <c r="AO35" i="43"/>
  <c r="AO34" i="43"/>
  <c r="AO33" i="43"/>
  <c r="AO32" i="43"/>
  <c r="AO31" i="43"/>
  <c r="AO30" i="43"/>
  <c r="AO29" i="43"/>
  <c r="AO28" i="43"/>
  <c r="AO27" i="43"/>
  <c r="AO26" i="43"/>
  <c r="AO25" i="43"/>
  <c r="AO24" i="43"/>
  <c r="AO23" i="43"/>
  <c r="AO22" i="43"/>
  <c r="AO21" i="43"/>
  <c r="AO20" i="43"/>
  <c r="AO19" i="43"/>
  <c r="AO18" i="43"/>
  <c r="AE82" i="43"/>
  <c r="AE81" i="43"/>
  <c r="AE80" i="43"/>
  <c r="AE79" i="43"/>
  <c r="AE78" i="43"/>
  <c r="AE77" i="43"/>
  <c r="AE76" i="43"/>
  <c r="AE75" i="43"/>
  <c r="AE74" i="43"/>
  <c r="AE73" i="43"/>
  <c r="AE72" i="43"/>
  <c r="AE71" i="43"/>
  <c r="AE70" i="43"/>
  <c r="AE69" i="43"/>
  <c r="AE68" i="43"/>
  <c r="AE67" i="43"/>
  <c r="AE66" i="43"/>
  <c r="AE65" i="43"/>
  <c r="AE64" i="43"/>
  <c r="AE63" i="43"/>
  <c r="AE62" i="43"/>
  <c r="AE61" i="43"/>
  <c r="AE60" i="43"/>
  <c r="AE59" i="43"/>
  <c r="AE58" i="43"/>
  <c r="AE57" i="43"/>
  <c r="AE56" i="43"/>
  <c r="AE55" i="43"/>
  <c r="AE54" i="43"/>
  <c r="AE53" i="43"/>
  <c r="AE52" i="43"/>
  <c r="AE51" i="43"/>
  <c r="AE50" i="43"/>
  <c r="AE49" i="43"/>
  <c r="AE48" i="43"/>
  <c r="AE47" i="43"/>
  <c r="AE46" i="43"/>
  <c r="AE45" i="43"/>
  <c r="AE44" i="43"/>
  <c r="AE43" i="43"/>
  <c r="AE42" i="43"/>
  <c r="AE41" i="43"/>
  <c r="AE40" i="43"/>
  <c r="AE39" i="43"/>
  <c r="AE38" i="43"/>
  <c r="AE37" i="43"/>
  <c r="AE36" i="43"/>
  <c r="AE35" i="43"/>
  <c r="AE34" i="43"/>
  <c r="AE33" i="43"/>
  <c r="AE32" i="43"/>
  <c r="AE31" i="43"/>
  <c r="AE30" i="43"/>
  <c r="AE29" i="43"/>
  <c r="AE28" i="43"/>
  <c r="AE27" i="43"/>
  <c r="AE26" i="43"/>
  <c r="AE25" i="43"/>
  <c r="AE24" i="43"/>
  <c r="AE23" i="43"/>
  <c r="AE22" i="43"/>
  <c r="AE21" i="43"/>
  <c r="AE20" i="43"/>
  <c r="AE19" i="43"/>
  <c r="AE18" i="43"/>
  <c r="R82" i="43"/>
  <c r="R81" i="43"/>
  <c r="R80" i="43"/>
  <c r="R79" i="43"/>
  <c r="R78" i="43"/>
  <c r="R77" i="43"/>
  <c r="R76" i="43"/>
  <c r="R75" i="43"/>
  <c r="R74" i="43"/>
  <c r="R73" i="43"/>
  <c r="R72" i="43"/>
  <c r="R71" i="43"/>
  <c r="R70" i="43"/>
  <c r="R69" i="43"/>
  <c r="R68" i="43"/>
  <c r="R67" i="43"/>
  <c r="R66" i="43"/>
  <c r="R65" i="43"/>
  <c r="R64" i="43"/>
  <c r="R63" i="43"/>
  <c r="R62" i="43"/>
  <c r="R61" i="43"/>
  <c r="R60" i="43"/>
  <c r="R59" i="43"/>
  <c r="R58" i="43"/>
  <c r="R57" i="43"/>
  <c r="R56" i="43"/>
  <c r="R55" i="43"/>
  <c r="R54" i="43"/>
  <c r="R53" i="43"/>
  <c r="R52" i="43"/>
  <c r="R51" i="43"/>
  <c r="R50" i="43"/>
  <c r="R49" i="43"/>
  <c r="R48" i="43"/>
  <c r="R47" i="43"/>
  <c r="R46" i="43"/>
  <c r="R45" i="43"/>
  <c r="R44" i="43"/>
  <c r="R43" i="43"/>
  <c r="R42" i="43"/>
  <c r="R41" i="43"/>
  <c r="R40" i="43"/>
  <c r="R39" i="43"/>
  <c r="R38" i="43"/>
  <c r="R37" i="43"/>
  <c r="R36" i="43"/>
  <c r="R35" i="43"/>
  <c r="R34" i="43"/>
  <c r="R33" i="43"/>
  <c r="R32" i="43"/>
  <c r="R31" i="43"/>
  <c r="R30" i="43"/>
  <c r="R29" i="43"/>
  <c r="R28" i="43"/>
  <c r="R27" i="43"/>
  <c r="R26" i="43"/>
  <c r="R25" i="43"/>
  <c r="R24" i="43"/>
  <c r="R23" i="43"/>
  <c r="R22" i="43"/>
  <c r="R21" i="43"/>
  <c r="R20" i="43"/>
  <c r="R19" i="43"/>
  <c r="R18" i="43"/>
  <c r="H98" i="43"/>
  <c r="H97" i="43"/>
  <c r="H96" i="43"/>
  <c r="H95" i="43"/>
  <c r="H94" i="43"/>
  <c r="H93" i="43"/>
  <c r="H92" i="43"/>
  <c r="H91" i="43"/>
  <c r="H90" i="43"/>
  <c r="H89" i="43"/>
  <c r="H88" i="43"/>
  <c r="H87" i="43"/>
  <c r="H86" i="43"/>
  <c r="H85" i="43"/>
  <c r="H84" i="43"/>
  <c r="H83" i="43"/>
  <c r="H82" i="43"/>
  <c r="H81" i="43"/>
  <c r="H80" i="43"/>
  <c r="H79" i="43"/>
  <c r="H78" i="43"/>
  <c r="H77" i="43"/>
  <c r="H76" i="43"/>
  <c r="H75" i="43"/>
  <c r="H74" i="43"/>
  <c r="H73" i="43"/>
  <c r="H72" i="43"/>
  <c r="H71" i="43"/>
  <c r="H70" i="43"/>
  <c r="H69" i="43"/>
  <c r="H68" i="43"/>
  <c r="H67" i="43"/>
  <c r="H66" i="43"/>
  <c r="H65" i="43"/>
  <c r="H64" i="43"/>
  <c r="H63" i="43"/>
  <c r="H62" i="43"/>
  <c r="H61" i="43"/>
  <c r="H60" i="43"/>
  <c r="H59" i="43"/>
  <c r="H58" i="43"/>
  <c r="H57" i="43"/>
  <c r="H56" i="43"/>
  <c r="H55" i="43"/>
  <c r="H54" i="43"/>
  <c r="H53" i="43"/>
  <c r="H52" i="43"/>
  <c r="H51" i="43"/>
  <c r="H50" i="43"/>
  <c r="H49" i="43"/>
  <c r="H48" i="43"/>
  <c r="H47" i="43"/>
  <c r="H46" i="43"/>
  <c r="H45" i="43"/>
  <c r="H44" i="43"/>
  <c r="H43" i="43"/>
  <c r="H42" i="43"/>
  <c r="H41" i="43"/>
  <c r="H40" i="43"/>
  <c r="H39" i="43"/>
  <c r="H38" i="43"/>
  <c r="H37" i="43"/>
  <c r="H36" i="43"/>
  <c r="H35" i="43"/>
  <c r="H34" i="43"/>
  <c r="H33" i="43"/>
  <c r="H32" i="43"/>
  <c r="H31" i="43"/>
  <c r="H30" i="43"/>
  <c r="H29" i="43"/>
  <c r="H28" i="43"/>
  <c r="H27" i="43"/>
  <c r="H26" i="43"/>
  <c r="H25" i="43"/>
  <c r="H24" i="43"/>
  <c r="H23" i="43"/>
  <c r="H22" i="43"/>
  <c r="H21" i="43"/>
  <c r="H20" i="43"/>
  <c r="H19" i="43"/>
  <c r="H18" i="43"/>
  <c r="CF133" i="42"/>
  <c r="CF132" i="42"/>
  <c r="CF131" i="42"/>
  <c r="CF130" i="42"/>
  <c r="CF129" i="42"/>
  <c r="CF81" i="44" l="1"/>
  <c r="CF80" i="44"/>
  <c r="CF75" i="44"/>
  <c r="CF74" i="44"/>
  <c r="CF72" i="44"/>
  <c r="CF65" i="44"/>
  <c r="CF59" i="44"/>
  <c r="CF58" i="44"/>
  <c r="CF57" i="44"/>
  <c r="CF51" i="44"/>
  <c r="CF50" i="44"/>
  <c r="CF49" i="44"/>
  <c r="CF48" i="44"/>
  <c r="CF47" i="44"/>
  <c r="CF46" i="44"/>
  <c r="CF133" i="44"/>
  <c r="CF131" i="44"/>
  <c r="CF130" i="44"/>
  <c r="CF99" i="44"/>
  <c r="CF96" i="44"/>
  <c r="CF14" i="44"/>
  <c r="CF88" i="44" s="1"/>
  <c r="CF12" i="44"/>
  <c r="CF70" i="44" s="1"/>
  <c r="CF11" i="44"/>
  <c r="CF24" i="44" s="1"/>
  <c r="CF40" i="44"/>
  <c r="CF76" i="42"/>
  <c r="CF53" i="42"/>
  <c r="CF97" i="42"/>
  <c r="CF44" i="42"/>
  <c r="CF41" i="42"/>
  <c r="CF29" i="42"/>
  <c r="CF26" i="42"/>
  <c r="CF15" i="42"/>
  <c r="CF86" i="42" s="1"/>
  <c r="CF14" i="42"/>
  <c r="CF75" i="42" s="1"/>
  <c r="CF13" i="42"/>
  <c r="CF70" i="42" s="1"/>
  <c r="CF12" i="42"/>
  <c r="CF69" i="42" s="1"/>
  <c r="CF11" i="42"/>
  <c r="CF77" i="42" s="1"/>
  <c r="CF95" i="44"/>
  <c r="CF129" i="44"/>
  <c r="CF128" i="42"/>
  <c r="AG16" i="45"/>
  <c r="AI16" i="45" s="1"/>
  <c r="AJ17" i="45" s="1"/>
  <c r="X16" i="45"/>
  <c r="Z16" i="45" s="1"/>
  <c r="AB16" i="45" s="1"/>
  <c r="S16" i="45"/>
  <c r="U16" i="45" s="1"/>
  <c r="W16" i="45" s="1"/>
  <c r="K16" i="45"/>
  <c r="M16" i="45" s="1"/>
  <c r="O16" i="45" s="1"/>
  <c r="P16" i="45" s="1"/>
  <c r="C16" i="45"/>
  <c r="E16" i="45" s="1"/>
  <c r="G16" i="45" s="1"/>
  <c r="H16" i="45" s="1"/>
  <c r="AR16" i="43"/>
  <c r="AT16" i="43" s="1"/>
  <c r="AU16" i="43" s="1"/>
  <c r="AK16" i="43"/>
  <c r="AM16" i="43" s="1"/>
  <c r="AH16" i="43"/>
  <c r="AJ16" i="43" s="1"/>
  <c r="AN16" i="43" s="1"/>
  <c r="AO16" i="43" s="1"/>
  <c r="AA16" i="43"/>
  <c r="AC16" i="43" s="1"/>
  <c r="X16" i="43"/>
  <c r="Z16" i="43" s="1"/>
  <c r="U16" i="43"/>
  <c r="W16" i="43" s="1"/>
  <c r="AD16" i="43" s="1"/>
  <c r="N16" i="43"/>
  <c r="P16" i="43" s="1"/>
  <c r="K16" i="43"/>
  <c r="M16" i="43" s="1"/>
  <c r="C16" i="43"/>
  <c r="E16" i="43" s="1"/>
  <c r="G16" i="43" s="1"/>
  <c r="CF96" i="42"/>
  <c r="BZ10" i="40"/>
  <c r="BZ11" i="40"/>
  <c r="BZ12" i="40"/>
  <c r="BZ13" i="40"/>
  <c r="BZ14" i="40"/>
  <c r="BZ15" i="40"/>
  <c r="BZ18" i="40"/>
  <c r="BZ19" i="40"/>
  <c r="BZ20" i="40"/>
  <c r="BZ28" i="40"/>
  <c r="R8" i="46"/>
  <c r="V8" i="46"/>
  <c r="U8" i="46"/>
  <c r="CF82" i="44" l="1"/>
  <c r="CF27" i="44"/>
  <c r="CF52" i="44"/>
  <c r="CF60" i="44"/>
  <c r="CF83" i="44"/>
  <c r="CF61" i="44"/>
  <c r="CF84" i="44"/>
  <c r="CF54" i="44"/>
  <c r="CF62" i="44"/>
  <c r="CF77" i="44"/>
  <c r="CF85" i="44"/>
  <c r="CF53" i="44"/>
  <c r="CF76" i="44"/>
  <c r="CF55" i="44"/>
  <c r="CF63" i="44"/>
  <c r="CF78" i="44"/>
  <c r="CF86" i="44"/>
  <c r="CF56" i="44"/>
  <c r="CF64" i="44"/>
  <c r="CF79" i="44"/>
  <c r="CF73" i="44"/>
  <c r="CF97" i="44"/>
  <c r="CF25" i="44"/>
  <c r="CF66" i="44"/>
  <c r="CF38" i="44"/>
  <c r="CF68" i="44"/>
  <c r="CF87" i="44"/>
  <c r="CF87" i="42"/>
  <c r="CF78" i="42"/>
  <c r="CF101" i="42"/>
  <c r="CF60" i="42"/>
  <c r="CF79" i="42"/>
  <c r="CF89" i="42"/>
  <c r="CF61" i="42"/>
  <c r="CF80" i="42"/>
  <c r="CF45" i="42"/>
  <c r="CF54" i="42"/>
  <c r="CF30" i="42"/>
  <c r="CF55" i="42"/>
  <c r="CF66" i="42"/>
  <c r="CF84" i="42"/>
  <c r="CF88" i="42"/>
  <c r="CF81" i="42"/>
  <c r="CF56" i="42"/>
  <c r="CF67" i="42"/>
  <c r="CF85" i="42"/>
  <c r="CF58" i="42"/>
  <c r="CF59" i="42"/>
  <c r="CF65" i="42"/>
  <c r="CF57" i="42"/>
  <c r="CF68" i="42"/>
  <c r="CF73" i="42"/>
  <c r="CF100" i="42"/>
  <c r="CF74" i="42"/>
  <c r="CF28" i="42"/>
  <c r="CF99" i="42"/>
  <c r="CF72" i="42"/>
  <c r="CF83" i="42"/>
  <c r="CF43" i="42"/>
  <c r="CF62" i="42"/>
  <c r="CF27" i="42"/>
  <c r="CF63" i="42"/>
  <c r="CF71" i="42"/>
  <c r="CF98" i="42"/>
  <c r="CF82" i="42"/>
  <c r="CF42" i="42"/>
  <c r="CF64" i="42"/>
  <c r="CF51" i="42"/>
  <c r="CF52" i="42"/>
  <c r="CF37" i="44"/>
  <c r="AU17" i="43"/>
  <c r="AJ16" i="45"/>
  <c r="AC16" i="45"/>
  <c r="CF132" i="44" s="1"/>
  <c r="AE16" i="43"/>
  <c r="H16" i="43"/>
  <c r="Q16" i="43"/>
  <c r="A3" i="3"/>
  <c r="A3" i="18"/>
  <c r="A3" i="42"/>
  <c r="A3" i="43"/>
  <c r="A3" i="44"/>
  <c r="A3" i="45"/>
  <c r="A3" i="46"/>
  <c r="A3" i="40"/>
  <c r="R16" i="43" l="1"/>
  <c r="AD16" i="45"/>
  <c r="CF13" i="44" s="1"/>
  <c r="CF98" i="44" l="1"/>
  <c r="CF71" i="44"/>
  <c r="CF69" i="44"/>
  <c r="CF67" i="44"/>
  <c r="CF39" i="44"/>
  <c r="CF26" i="44"/>
  <c r="V10" i="40"/>
  <c r="BY28" i="40"/>
  <c r="BX28" i="40"/>
  <c r="BY20" i="40"/>
  <c r="BX20" i="40"/>
  <c r="BY19" i="40"/>
  <c r="BX19" i="40"/>
  <c r="BY18" i="40"/>
  <c r="BX18" i="40"/>
  <c r="BY15" i="40"/>
  <c r="BX15" i="40"/>
  <c r="BW15" i="40"/>
  <c r="BV15" i="40"/>
  <c r="BU15" i="40"/>
  <c r="BT15" i="40"/>
  <c r="BS15" i="40"/>
  <c r="BR15" i="40"/>
  <c r="BQ15" i="40"/>
  <c r="BP15" i="40"/>
  <c r="BO15" i="40"/>
  <c r="BN15" i="40"/>
  <c r="BM15" i="40"/>
  <c r="BL15" i="40"/>
  <c r="BK15" i="40"/>
  <c r="BJ15" i="40"/>
  <c r="BI15" i="40"/>
  <c r="BH15" i="40"/>
  <c r="BG15" i="40"/>
  <c r="BF15" i="40"/>
  <c r="BE15" i="40"/>
  <c r="BD15" i="40"/>
  <c r="BC15" i="40"/>
  <c r="BB15" i="40"/>
  <c r="BA15" i="40"/>
  <c r="AZ15" i="40"/>
  <c r="AY15" i="40"/>
  <c r="AX15" i="40"/>
  <c r="AW15" i="40"/>
  <c r="BY14" i="40"/>
  <c r="BX14" i="40"/>
  <c r="BW14" i="40"/>
  <c r="BV14" i="40"/>
  <c r="BU14" i="40"/>
  <c r="BT14" i="40"/>
  <c r="BS14" i="40"/>
  <c r="BR14" i="40"/>
  <c r="BQ14" i="40"/>
  <c r="BP14" i="40"/>
  <c r="BO14" i="40"/>
  <c r="BN14" i="40"/>
  <c r="BM14" i="40"/>
  <c r="BL14" i="40"/>
  <c r="BK14" i="40"/>
  <c r="BJ14" i="40"/>
  <c r="BI14" i="40"/>
  <c r="BH14" i="40"/>
  <c r="BG14" i="40"/>
  <c r="BF14" i="40"/>
  <c r="BE14" i="40"/>
  <c r="BD14" i="40"/>
  <c r="BC14" i="40"/>
  <c r="BB14" i="40"/>
  <c r="BA14" i="40"/>
  <c r="AZ14" i="40"/>
  <c r="AY14" i="40"/>
  <c r="AX14" i="40"/>
  <c r="AW14" i="40"/>
  <c r="AV14" i="40"/>
  <c r="AU14" i="40"/>
  <c r="AT14" i="40"/>
  <c r="AS14" i="40"/>
  <c r="AR14" i="40"/>
  <c r="AQ14" i="40"/>
  <c r="AP14" i="40"/>
  <c r="AO14" i="40"/>
  <c r="AN14" i="40"/>
  <c r="AM14" i="40"/>
  <c r="AL14" i="40"/>
  <c r="AK14" i="40"/>
  <c r="AJ14" i="40"/>
  <c r="AI14" i="40"/>
  <c r="AH14" i="40"/>
  <c r="AG14" i="40"/>
  <c r="AF14" i="40"/>
  <c r="AE14" i="40"/>
  <c r="AD14" i="40"/>
  <c r="BY13" i="40"/>
  <c r="BX13" i="40"/>
  <c r="BW13" i="40"/>
  <c r="BV13" i="40"/>
  <c r="BU13" i="40"/>
  <c r="BT13" i="40"/>
  <c r="BS13" i="40"/>
  <c r="BR13" i="40"/>
  <c r="BQ13" i="40"/>
  <c r="BP13" i="40"/>
  <c r="BO13" i="40"/>
  <c r="BN13" i="40"/>
  <c r="BM13" i="40"/>
  <c r="BL13" i="40"/>
  <c r="BK13" i="40"/>
  <c r="BJ13" i="40"/>
  <c r="BI13" i="40"/>
  <c r="BH13" i="40"/>
  <c r="BG13" i="40"/>
  <c r="BF13" i="40"/>
  <c r="BE13" i="40"/>
  <c r="BD13" i="40"/>
  <c r="BC13" i="40"/>
  <c r="BB13" i="40"/>
  <c r="BA13" i="40"/>
  <c r="AZ13" i="40"/>
  <c r="AY13" i="40"/>
  <c r="AX13" i="40"/>
  <c r="AW13" i="40"/>
  <c r="AV13" i="40"/>
  <c r="AU13" i="40"/>
  <c r="AT13" i="40"/>
  <c r="AS13" i="40"/>
  <c r="AR13" i="40"/>
  <c r="AQ13" i="40"/>
  <c r="AP13" i="40"/>
  <c r="AO13" i="40"/>
  <c r="AN13" i="40"/>
  <c r="AM13" i="40"/>
  <c r="AL13" i="40"/>
  <c r="AK13" i="40"/>
  <c r="AJ13" i="40"/>
  <c r="AI13" i="40"/>
  <c r="AH13" i="40"/>
  <c r="AG13" i="40"/>
  <c r="AF13" i="40"/>
  <c r="AE13" i="40"/>
  <c r="AD13" i="40"/>
  <c r="BY12" i="40"/>
  <c r="BX12" i="40"/>
  <c r="BW12" i="40"/>
  <c r="BV12" i="40"/>
  <c r="BU12" i="40"/>
  <c r="BT12" i="40"/>
  <c r="BS12" i="40"/>
  <c r="BR12" i="40"/>
  <c r="BQ12" i="40"/>
  <c r="BP12" i="40"/>
  <c r="BO12" i="40"/>
  <c r="BN12" i="40"/>
  <c r="BM12" i="40"/>
  <c r="BL12" i="40"/>
  <c r="BK12" i="40"/>
  <c r="BJ12" i="40"/>
  <c r="BI12" i="40"/>
  <c r="BH12" i="40"/>
  <c r="BG12" i="40"/>
  <c r="BF12" i="40"/>
  <c r="BE12" i="40"/>
  <c r="BD12" i="40"/>
  <c r="BC12" i="40"/>
  <c r="BB12" i="40"/>
  <c r="BA12" i="40"/>
  <c r="AZ12" i="40"/>
  <c r="AY12" i="40"/>
  <c r="AX12" i="40"/>
  <c r="AW12" i="40"/>
  <c r="BY11" i="40"/>
  <c r="BX11" i="40"/>
  <c r="BW11" i="40"/>
  <c r="BV11" i="40"/>
  <c r="BU11" i="40"/>
  <c r="BT11" i="40"/>
  <c r="BS11" i="40"/>
  <c r="BR11" i="40"/>
  <c r="BQ11" i="40"/>
  <c r="BP11" i="40"/>
  <c r="BO11" i="40"/>
  <c r="BN11" i="40"/>
  <c r="BM11" i="40"/>
  <c r="BL11" i="40"/>
  <c r="BK11" i="40"/>
  <c r="BJ11" i="40"/>
  <c r="BI11" i="40"/>
  <c r="BH11" i="40"/>
  <c r="BG11" i="40"/>
  <c r="BF11" i="40"/>
  <c r="BE11" i="40"/>
  <c r="BD11" i="40"/>
  <c r="BC11" i="40"/>
  <c r="BB11" i="40"/>
  <c r="BA11" i="40"/>
  <c r="AZ11" i="40"/>
  <c r="AY11" i="40"/>
  <c r="AX11" i="40"/>
  <c r="AW11" i="40"/>
  <c r="AV11" i="40"/>
  <c r="AU11" i="40"/>
  <c r="AT11" i="40"/>
  <c r="AS11" i="40"/>
  <c r="AR11" i="40"/>
  <c r="AQ11" i="40"/>
  <c r="AP11" i="40"/>
  <c r="AO11" i="40"/>
  <c r="AN11" i="40"/>
  <c r="AM11" i="40"/>
  <c r="AL11" i="40"/>
  <c r="AK11" i="40"/>
  <c r="AJ11" i="40"/>
  <c r="AI11" i="40"/>
  <c r="AH11" i="40"/>
  <c r="AG11" i="40"/>
  <c r="AF11" i="40"/>
  <c r="AE11" i="40"/>
  <c r="AD11" i="40"/>
  <c r="AC11" i="40"/>
  <c r="AB11" i="40"/>
  <c r="AA11" i="40"/>
  <c r="Z11" i="40"/>
  <c r="Y11" i="40"/>
  <c r="X11" i="40"/>
  <c r="W11" i="40"/>
  <c r="V11" i="40"/>
  <c r="BY10" i="40"/>
  <c r="BX10" i="40"/>
  <c r="BW10" i="40"/>
  <c r="BV10" i="40"/>
  <c r="BU10" i="40"/>
  <c r="BT10" i="40"/>
  <c r="BS10" i="40"/>
  <c r="BR10" i="40"/>
  <c r="BQ10" i="40"/>
  <c r="BP10" i="40"/>
  <c r="BO10" i="40"/>
  <c r="BN10" i="40"/>
  <c r="BM10" i="40"/>
  <c r="BL10" i="40"/>
  <c r="BK10" i="40"/>
  <c r="BJ10" i="40"/>
  <c r="BI10" i="40"/>
  <c r="BH10" i="40"/>
  <c r="BG10" i="40"/>
  <c r="BF10" i="40"/>
  <c r="BE10" i="40"/>
  <c r="BD10" i="40"/>
  <c r="BC10" i="40"/>
  <c r="BB10" i="40"/>
  <c r="BA10" i="40"/>
  <c r="AZ10" i="40"/>
  <c r="AY10" i="40"/>
  <c r="AX10" i="40"/>
  <c r="AW10" i="40"/>
  <c r="AV10" i="40"/>
  <c r="AU10" i="40"/>
  <c r="AT10" i="40"/>
  <c r="AS10" i="40"/>
  <c r="AR10" i="40"/>
  <c r="AQ10" i="40"/>
  <c r="AP10" i="40"/>
  <c r="AO10" i="40"/>
  <c r="AN10" i="40"/>
  <c r="AM10" i="40"/>
  <c r="AL10" i="40"/>
  <c r="AK10" i="40"/>
  <c r="AJ10" i="40"/>
  <c r="AI10" i="40"/>
  <c r="AH10" i="40"/>
  <c r="AG10" i="40"/>
  <c r="AF10" i="40"/>
  <c r="AE10" i="40"/>
  <c r="AD10" i="40"/>
  <c r="AC10" i="40"/>
  <c r="AB10" i="40"/>
  <c r="AA10" i="40"/>
  <c r="Z10" i="40"/>
  <c r="Y10" i="40"/>
  <c r="X10" i="40"/>
  <c r="W10" i="40"/>
  <c r="H14" i="44"/>
  <c r="G14" i="44"/>
  <c r="F14" i="44"/>
  <c r="E14" i="44"/>
  <c r="D14" i="44"/>
  <c r="H13" i="44"/>
  <c r="G13" i="44"/>
  <c r="F13" i="44"/>
  <c r="E13" i="44"/>
  <c r="D13" i="44"/>
  <c r="H12" i="44"/>
  <c r="G12" i="44"/>
  <c r="F12" i="44"/>
  <c r="E12" i="44"/>
  <c r="D12" i="44"/>
  <c r="H15" i="42"/>
  <c r="G15" i="42"/>
  <c r="F15" i="42"/>
  <c r="E15" i="42"/>
  <c r="D15" i="42"/>
  <c r="Q14" i="42"/>
  <c r="P14" i="42"/>
  <c r="O14" i="42"/>
  <c r="N14" i="42"/>
  <c r="M14" i="42"/>
  <c r="L14" i="42"/>
  <c r="K14" i="42"/>
  <c r="J14" i="42"/>
  <c r="I14" i="42"/>
  <c r="H14" i="42"/>
  <c r="G14" i="42"/>
  <c r="F14" i="42"/>
  <c r="E14" i="42"/>
  <c r="D14" i="42"/>
  <c r="Q13" i="42"/>
  <c r="P13" i="42"/>
  <c r="O13" i="42"/>
  <c r="N13" i="42"/>
  <c r="M13" i="42"/>
  <c r="L13" i="42"/>
  <c r="K13" i="42"/>
  <c r="J13" i="42"/>
  <c r="I13" i="42"/>
  <c r="H13" i="42"/>
  <c r="G13" i="42"/>
  <c r="F13" i="42"/>
  <c r="E13" i="42"/>
  <c r="D13" i="42"/>
  <c r="Q12" i="42"/>
  <c r="P12" i="42"/>
  <c r="O12" i="42"/>
  <c r="N12" i="42"/>
  <c r="M12" i="42"/>
  <c r="L12" i="42"/>
  <c r="K12" i="42"/>
  <c r="J12" i="42"/>
  <c r="I12" i="42"/>
  <c r="H12" i="42"/>
  <c r="G12" i="42"/>
  <c r="F12" i="42"/>
  <c r="E12" i="42"/>
  <c r="D12" i="42"/>
  <c r="AH72" i="43"/>
  <c r="U72" i="43"/>
  <c r="K72" i="43"/>
  <c r="C72" i="43"/>
  <c r="AH71" i="43"/>
  <c r="U71" i="43"/>
  <c r="K71" i="43"/>
  <c r="C71" i="43"/>
  <c r="AH70" i="43"/>
  <c r="U70" i="43"/>
  <c r="K70" i="43"/>
  <c r="C70" i="43"/>
  <c r="AH69" i="43"/>
  <c r="U69" i="43"/>
  <c r="K69" i="43"/>
  <c r="C69" i="43"/>
  <c r="AH68" i="43"/>
  <c r="U68" i="43"/>
  <c r="K68" i="43"/>
  <c r="C68" i="43"/>
  <c r="AH67" i="43"/>
  <c r="U67" i="43"/>
  <c r="K67" i="43"/>
  <c r="C67" i="43"/>
  <c r="AH66" i="43"/>
  <c r="U66" i="43"/>
  <c r="K66" i="43"/>
  <c r="C66" i="43"/>
  <c r="AH65" i="43"/>
  <c r="U65" i="43"/>
  <c r="K65" i="43"/>
  <c r="C65" i="43"/>
  <c r="AR64" i="43"/>
  <c r="AK64" i="43"/>
  <c r="AH64" i="43"/>
  <c r="AA64" i="43"/>
  <c r="U64" i="43"/>
  <c r="K64" i="43"/>
  <c r="C64" i="43"/>
  <c r="AR63" i="43"/>
  <c r="AK63" i="43"/>
  <c r="AH63" i="43"/>
  <c r="AA63" i="43"/>
  <c r="U63" i="43"/>
  <c r="K63" i="43"/>
  <c r="C63" i="43"/>
  <c r="AR62" i="43"/>
  <c r="AK62" i="43"/>
  <c r="AH62" i="43"/>
  <c r="AA62" i="43"/>
  <c r="U62" i="43"/>
  <c r="K62" i="43"/>
  <c r="C62" i="43"/>
  <c r="AR61" i="43"/>
  <c r="AK61" i="43"/>
  <c r="AH61" i="43"/>
  <c r="AA61" i="43"/>
  <c r="U61" i="43"/>
  <c r="K61" i="43"/>
  <c r="C61" i="43"/>
  <c r="AR60" i="43"/>
  <c r="AK60" i="43"/>
  <c r="AH60" i="43"/>
  <c r="AA60" i="43"/>
  <c r="U60" i="43"/>
  <c r="K60" i="43"/>
  <c r="C60" i="43"/>
  <c r="AR59" i="43"/>
  <c r="AK59" i="43"/>
  <c r="AH59" i="43"/>
  <c r="AA59" i="43"/>
  <c r="U59" i="43"/>
  <c r="K59" i="43"/>
  <c r="C59" i="43"/>
  <c r="AR58" i="43"/>
  <c r="AK58" i="43"/>
  <c r="AH58" i="43"/>
  <c r="AA58" i="43"/>
  <c r="U58" i="43"/>
  <c r="K58" i="43"/>
  <c r="C58" i="43"/>
  <c r="AR57" i="43"/>
  <c r="AK57" i="43"/>
  <c r="AH57" i="43"/>
  <c r="AA57" i="43"/>
  <c r="U57" i="43"/>
  <c r="K57" i="43"/>
  <c r="C57" i="43"/>
  <c r="AR56" i="43"/>
  <c r="AK56" i="43"/>
  <c r="AH56" i="43"/>
  <c r="AA56" i="43"/>
  <c r="U56" i="43"/>
  <c r="K56" i="43"/>
  <c r="C56" i="43"/>
  <c r="AR55" i="43"/>
  <c r="AK55" i="43"/>
  <c r="AH55" i="43"/>
  <c r="AA55" i="43"/>
  <c r="U55" i="43"/>
  <c r="K55" i="43"/>
  <c r="C55" i="43"/>
  <c r="AR54" i="43"/>
  <c r="AK54" i="43"/>
  <c r="AH54" i="43"/>
  <c r="AA54" i="43"/>
  <c r="U54" i="43"/>
  <c r="K54" i="43"/>
  <c r="C54" i="43"/>
  <c r="AR53" i="43"/>
  <c r="AK53" i="43"/>
  <c r="AH53" i="43"/>
  <c r="AA53" i="43"/>
  <c r="U53" i="43"/>
  <c r="K53" i="43"/>
  <c r="C53" i="43"/>
  <c r="AR52" i="43"/>
  <c r="AK52" i="43"/>
  <c r="AH52" i="43"/>
  <c r="AA52" i="43"/>
  <c r="U52" i="43"/>
  <c r="K52" i="43"/>
  <c r="C52" i="43"/>
  <c r="AR51" i="43"/>
  <c r="AK51" i="43"/>
  <c r="AH51" i="43"/>
  <c r="AA51" i="43"/>
  <c r="U51" i="43"/>
  <c r="K51" i="43"/>
  <c r="C51" i="43"/>
  <c r="AR50" i="43"/>
  <c r="AK50" i="43"/>
  <c r="AH50" i="43"/>
  <c r="AA50" i="43"/>
  <c r="U50" i="43"/>
  <c r="K50" i="43"/>
  <c r="C50" i="43"/>
  <c r="AR49" i="43"/>
  <c r="AK49" i="43"/>
  <c r="AH49" i="43"/>
  <c r="AA49" i="43"/>
  <c r="U49" i="43"/>
  <c r="K49" i="43"/>
  <c r="C49" i="43"/>
  <c r="AR48" i="43"/>
  <c r="AK48" i="43"/>
  <c r="AH48" i="43"/>
  <c r="AA48" i="43"/>
  <c r="U48" i="43"/>
  <c r="K48" i="43"/>
  <c r="C48" i="43"/>
  <c r="AR47" i="43"/>
  <c r="AK47" i="43"/>
  <c r="AH47" i="43"/>
  <c r="AA47" i="43"/>
  <c r="U47" i="43"/>
  <c r="K47" i="43"/>
  <c r="C47" i="43"/>
  <c r="AR46" i="43"/>
  <c r="AK46" i="43"/>
  <c r="AH46" i="43"/>
  <c r="AA46" i="43"/>
  <c r="U46" i="43"/>
  <c r="K46" i="43"/>
  <c r="C46" i="43"/>
  <c r="AR45" i="43"/>
  <c r="AK45" i="43"/>
  <c r="AH45" i="43"/>
  <c r="AA45" i="43"/>
  <c r="X45" i="43"/>
  <c r="U45" i="43"/>
  <c r="N45" i="43"/>
  <c r="K45" i="43"/>
  <c r="C45" i="43"/>
  <c r="AR44" i="43"/>
  <c r="AK44" i="43"/>
  <c r="AH44" i="43"/>
  <c r="AA44" i="43"/>
  <c r="X44" i="43"/>
  <c r="U44" i="43"/>
  <c r="N44" i="43"/>
  <c r="K44" i="43"/>
  <c r="C44" i="43"/>
  <c r="AR43" i="43"/>
  <c r="AK43" i="43"/>
  <c r="AH43" i="43"/>
  <c r="AA43" i="43"/>
  <c r="X43" i="43"/>
  <c r="U43" i="43"/>
  <c r="N43" i="43"/>
  <c r="K43" i="43"/>
  <c r="C43" i="43"/>
  <c r="AR42" i="43"/>
  <c r="AK42" i="43"/>
  <c r="AH42" i="43"/>
  <c r="AA42" i="43"/>
  <c r="X42" i="43"/>
  <c r="U42" i="43"/>
  <c r="N42" i="43"/>
  <c r="K42" i="43"/>
  <c r="C42" i="43"/>
  <c r="AR41" i="43"/>
  <c r="AK41" i="43"/>
  <c r="AH41" i="43"/>
  <c r="AA41" i="43"/>
  <c r="X41" i="43"/>
  <c r="U41" i="43"/>
  <c r="N41" i="43"/>
  <c r="K41" i="43"/>
  <c r="C41" i="43"/>
  <c r="AR40" i="43"/>
  <c r="AK40" i="43"/>
  <c r="AH40" i="43"/>
  <c r="AA40" i="43"/>
  <c r="X40" i="43"/>
  <c r="U40" i="43"/>
  <c r="N40" i="43"/>
  <c r="K40" i="43"/>
  <c r="C40" i="43"/>
  <c r="AR39" i="43"/>
  <c r="AK39" i="43"/>
  <c r="AH39" i="43"/>
  <c r="AA39" i="43"/>
  <c r="X39" i="43"/>
  <c r="U39" i="43"/>
  <c r="N39" i="43"/>
  <c r="K39" i="43"/>
  <c r="C39" i="43"/>
  <c r="AR38" i="43"/>
  <c r="AK38" i="43"/>
  <c r="AH38" i="43"/>
  <c r="AA38" i="43"/>
  <c r="X38" i="43"/>
  <c r="U38" i="43"/>
  <c r="N38" i="43"/>
  <c r="K38" i="43"/>
  <c r="C38" i="43"/>
  <c r="AR37" i="43"/>
  <c r="AK37" i="43"/>
  <c r="AH37" i="43"/>
  <c r="AA37" i="43"/>
  <c r="X37" i="43"/>
  <c r="U37" i="43"/>
  <c r="N37" i="43"/>
  <c r="K37" i="43"/>
  <c r="C37" i="43"/>
  <c r="AR36" i="43"/>
  <c r="AK36" i="43"/>
  <c r="AH36" i="43"/>
  <c r="AA36" i="43"/>
  <c r="X36" i="43"/>
  <c r="U36" i="43"/>
  <c r="N36" i="43"/>
  <c r="K36" i="43"/>
  <c r="C36" i="43"/>
  <c r="AR35" i="43"/>
  <c r="AK35" i="43"/>
  <c r="AH35" i="43"/>
  <c r="AA35" i="43"/>
  <c r="X35" i="43"/>
  <c r="U35" i="43"/>
  <c r="N35" i="43"/>
  <c r="K35" i="43"/>
  <c r="C35" i="43"/>
  <c r="AR34" i="43"/>
  <c r="AK34" i="43"/>
  <c r="AH34" i="43"/>
  <c r="AA34" i="43"/>
  <c r="X34" i="43"/>
  <c r="U34" i="43"/>
  <c r="N34" i="43"/>
  <c r="K34" i="43"/>
  <c r="C34" i="43"/>
  <c r="AR33" i="43"/>
  <c r="AK33" i="43"/>
  <c r="AH33" i="43"/>
  <c r="AA33" i="43"/>
  <c r="X33" i="43"/>
  <c r="U33" i="43"/>
  <c r="N33" i="43"/>
  <c r="K33" i="43"/>
  <c r="C33" i="43"/>
  <c r="AR32" i="43"/>
  <c r="AK32" i="43"/>
  <c r="AH32" i="43"/>
  <c r="AA32" i="43"/>
  <c r="X32" i="43"/>
  <c r="U32" i="43"/>
  <c r="N32" i="43"/>
  <c r="K32" i="43"/>
  <c r="C32" i="43"/>
  <c r="AR31" i="43"/>
  <c r="AK31" i="43"/>
  <c r="AH31" i="43"/>
  <c r="AA31" i="43"/>
  <c r="X31" i="43"/>
  <c r="U31" i="43"/>
  <c r="N31" i="43"/>
  <c r="K31" i="43"/>
  <c r="C31" i="43"/>
  <c r="AR30" i="43"/>
  <c r="AK30" i="43"/>
  <c r="AH30" i="43"/>
  <c r="AA30" i="43"/>
  <c r="X30" i="43"/>
  <c r="U30" i="43"/>
  <c r="N30" i="43"/>
  <c r="K30" i="43"/>
  <c r="C30" i="43"/>
  <c r="AR29" i="43"/>
  <c r="AK29" i="43"/>
  <c r="AH29" i="43"/>
  <c r="AA29" i="43"/>
  <c r="X29" i="43"/>
  <c r="U29" i="43"/>
  <c r="N29" i="43"/>
  <c r="K29" i="43"/>
  <c r="C29" i="43"/>
  <c r="AR28" i="43"/>
  <c r="AK28" i="43"/>
  <c r="AH28" i="43"/>
  <c r="AA28" i="43"/>
  <c r="X28" i="43"/>
  <c r="U28" i="43"/>
  <c r="N28" i="43"/>
  <c r="K28" i="43"/>
  <c r="C28" i="43"/>
  <c r="AR27" i="43"/>
  <c r="AK27" i="43"/>
  <c r="AH27" i="43"/>
  <c r="AA27" i="43"/>
  <c r="X27" i="43"/>
  <c r="U27" i="43"/>
  <c r="N27" i="43"/>
  <c r="K27" i="43"/>
  <c r="C27" i="43"/>
  <c r="AR26" i="43"/>
  <c r="AK26" i="43"/>
  <c r="AH26" i="43"/>
  <c r="AA26" i="43"/>
  <c r="X26" i="43"/>
  <c r="U26" i="43"/>
  <c r="N26" i="43"/>
  <c r="K26" i="43"/>
  <c r="C26" i="43"/>
  <c r="AR25" i="43"/>
  <c r="AK25" i="43"/>
  <c r="AH25" i="43"/>
  <c r="AA25" i="43"/>
  <c r="X25" i="43"/>
  <c r="U25" i="43"/>
  <c r="N25" i="43"/>
  <c r="K25" i="43"/>
  <c r="C25" i="43"/>
  <c r="AR24" i="43"/>
  <c r="AK24" i="43"/>
  <c r="AH24" i="43"/>
  <c r="AA24" i="43"/>
  <c r="X24" i="43"/>
  <c r="U24" i="43"/>
  <c r="N24" i="43"/>
  <c r="K24" i="43"/>
  <c r="C24" i="43"/>
  <c r="AR23" i="43"/>
  <c r="AK23" i="43"/>
  <c r="AH23" i="43"/>
  <c r="AA23" i="43"/>
  <c r="X23" i="43"/>
  <c r="U23" i="43"/>
  <c r="N23" i="43"/>
  <c r="K23" i="43"/>
  <c r="C23" i="43"/>
  <c r="AR22" i="43"/>
  <c r="AK22" i="43"/>
  <c r="AH22" i="43"/>
  <c r="AA22" i="43"/>
  <c r="X22" i="43"/>
  <c r="U22" i="43"/>
  <c r="N22" i="43"/>
  <c r="K22" i="43"/>
  <c r="C22" i="43"/>
  <c r="AR21" i="43"/>
  <c r="AK21" i="43"/>
  <c r="AH21" i="43"/>
  <c r="AA21" i="43"/>
  <c r="X21" i="43"/>
  <c r="U21" i="43"/>
  <c r="N21" i="43"/>
  <c r="K21" i="43"/>
  <c r="C21" i="43"/>
  <c r="AR20" i="43"/>
  <c r="AK20" i="43"/>
  <c r="AH20" i="43"/>
  <c r="AA20" i="43"/>
  <c r="X20" i="43"/>
  <c r="U20" i="43"/>
  <c r="N20" i="43"/>
  <c r="K20" i="43"/>
  <c r="C20" i="43"/>
  <c r="AR19" i="43"/>
  <c r="AK19" i="43"/>
  <c r="AH19" i="43"/>
  <c r="AA19" i="43"/>
  <c r="X19" i="43"/>
  <c r="U19" i="43"/>
  <c r="N19" i="43"/>
  <c r="K19" i="43"/>
  <c r="C19" i="43"/>
  <c r="AR18" i="43"/>
  <c r="AK18" i="43"/>
  <c r="AH18" i="43"/>
  <c r="AA18" i="43"/>
  <c r="X18" i="43"/>
  <c r="U18" i="43"/>
  <c r="N18" i="43"/>
  <c r="K18" i="43"/>
  <c r="C18" i="43"/>
  <c r="AR17" i="43"/>
  <c r="AK17" i="43"/>
  <c r="AH17" i="43"/>
  <c r="AA17" i="43"/>
  <c r="X17" i="43"/>
  <c r="U17" i="43"/>
  <c r="N17" i="43"/>
  <c r="K17" i="43"/>
  <c r="C17" i="43"/>
  <c r="X72" i="45"/>
  <c r="K72" i="45"/>
  <c r="C72" i="45"/>
  <c r="X71" i="45"/>
  <c r="K71" i="45"/>
  <c r="C71" i="45"/>
  <c r="X70" i="45"/>
  <c r="K70" i="45"/>
  <c r="C70" i="45"/>
  <c r="X69" i="45"/>
  <c r="K69" i="45"/>
  <c r="C69" i="45"/>
  <c r="X68" i="45"/>
  <c r="K68" i="45"/>
  <c r="C68" i="45"/>
  <c r="X67" i="45"/>
  <c r="K67" i="45"/>
  <c r="C67" i="45"/>
  <c r="X66" i="45"/>
  <c r="K66" i="45"/>
  <c r="C66" i="45"/>
  <c r="X65" i="45"/>
  <c r="K65" i="45"/>
  <c r="C65" i="45"/>
  <c r="AG64" i="45"/>
  <c r="X64" i="45"/>
  <c r="K64" i="45"/>
  <c r="C64" i="45"/>
  <c r="AG63" i="45"/>
  <c r="X63" i="45"/>
  <c r="K63" i="45"/>
  <c r="C63" i="45"/>
  <c r="AG62" i="45"/>
  <c r="X62" i="45"/>
  <c r="K62" i="45"/>
  <c r="C62" i="45"/>
  <c r="AG61" i="45"/>
  <c r="X61" i="45"/>
  <c r="K61" i="45"/>
  <c r="C61" i="45"/>
  <c r="AG60" i="45"/>
  <c r="X60" i="45"/>
  <c r="K60" i="45"/>
  <c r="C60" i="45"/>
  <c r="AG59" i="45"/>
  <c r="X59" i="45"/>
  <c r="K59" i="45"/>
  <c r="C59" i="45"/>
  <c r="AG58" i="45"/>
  <c r="X58" i="45"/>
  <c r="K58" i="45"/>
  <c r="C58" i="45"/>
  <c r="AG57" i="45"/>
  <c r="X57" i="45"/>
  <c r="K57" i="45"/>
  <c r="C57" i="45"/>
  <c r="AG56" i="45"/>
  <c r="X56" i="45"/>
  <c r="K56" i="45"/>
  <c r="C56" i="45"/>
  <c r="AG55" i="45"/>
  <c r="X55" i="45"/>
  <c r="K55" i="45"/>
  <c r="C55" i="45"/>
  <c r="AG54" i="45"/>
  <c r="X54" i="45"/>
  <c r="K54" i="45"/>
  <c r="C54" i="45"/>
  <c r="AG53" i="45"/>
  <c r="X53" i="45"/>
  <c r="K53" i="45"/>
  <c r="C53" i="45"/>
  <c r="AG52" i="45"/>
  <c r="X52" i="45"/>
  <c r="K52" i="45"/>
  <c r="C52" i="45"/>
  <c r="AG51" i="45"/>
  <c r="X51" i="45"/>
  <c r="K51" i="45"/>
  <c r="C51" i="45"/>
  <c r="AG50" i="45"/>
  <c r="X50" i="45"/>
  <c r="K50" i="45"/>
  <c r="C50" i="45"/>
  <c r="AG49" i="45"/>
  <c r="X49" i="45"/>
  <c r="K49" i="45"/>
  <c r="C49" i="45"/>
  <c r="AG48" i="45"/>
  <c r="X48" i="45"/>
  <c r="K48" i="45"/>
  <c r="C48" i="45"/>
  <c r="AG47" i="45"/>
  <c r="X47" i="45"/>
  <c r="K47" i="45"/>
  <c r="C47" i="45"/>
  <c r="AG46" i="45"/>
  <c r="X46" i="45"/>
  <c r="K46" i="45"/>
  <c r="C46" i="45"/>
  <c r="AG45" i="45"/>
  <c r="X45" i="45"/>
  <c r="K45" i="45"/>
  <c r="C45" i="45"/>
  <c r="AG44" i="45"/>
  <c r="X44" i="45"/>
  <c r="K44" i="45"/>
  <c r="C44" i="45"/>
  <c r="AG43" i="45"/>
  <c r="X43" i="45"/>
  <c r="K43" i="45"/>
  <c r="C43" i="45"/>
  <c r="AG42" i="45"/>
  <c r="X42" i="45"/>
  <c r="K42" i="45"/>
  <c r="C42" i="45"/>
  <c r="AG41" i="45"/>
  <c r="X41" i="45"/>
  <c r="K41" i="45"/>
  <c r="C41" i="45"/>
  <c r="AG40" i="45"/>
  <c r="X40" i="45"/>
  <c r="S40" i="45"/>
  <c r="K40" i="45"/>
  <c r="C40" i="45"/>
  <c r="AG39" i="45"/>
  <c r="X39" i="45"/>
  <c r="S39" i="45"/>
  <c r="K39" i="45"/>
  <c r="C39" i="45"/>
  <c r="AG38" i="45"/>
  <c r="X38" i="45"/>
  <c r="S38" i="45"/>
  <c r="K38" i="45"/>
  <c r="C38" i="45"/>
  <c r="AG37" i="45"/>
  <c r="X37" i="45"/>
  <c r="S37" i="45"/>
  <c r="K37" i="45"/>
  <c r="C37" i="45"/>
  <c r="AG36" i="45"/>
  <c r="X36" i="45"/>
  <c r="S36" i="45"/>
  <c r="K36" i="45"/>
  <c r="C36" i="45"/>
  <c r="AG35" i="45"/>
  <c r="X35" i="45"/>
  <c r="S35" i="45"/>
  <c r="K35" i="45"/>
  <c r="C35" i="45"/>
  <c r="AG34" i="45"/>
  <c r="X34" i="45"/>
  <c r="S34" i="45"/>
  <c r="K34" i="45"/>
  <c r="C34" i="45"/>
  <c r="AG33" i="45"/>
  <c r="X33" i="45"/>
  <c r="S33" i="45"/>
  <c r="K33" i="45"/>
  <c r="C33" i="45"/>
  <c r="AG32" i="45"/>
  <c r="X32" i="45"/>
  <c r="S32" i="45"/>
  <c r="K32" i="45"/>
  <c r="C32" i="45"/>
  <c r="AG31" i="45"/>
  <c r="X31" i="45"/>
  <c r="S31" i="45"/>
  <c r="K31" i="45"/>
  <c r="C31" i="45"/>
  <c r="AG30" i="45"/>
  <c r="X30" i="45"/>
  <c r="S30" i="45"/>
  <c r="K30" i="45"/>
  <c r="C30" i="45"/>
  <c r="AG29" i="45"/>
  <c r="X29" i="45"/>
  <c r="S29" i="45"/>
  <c r="K29" i="45"/>
  <c r="C29" i="45"/>
  <c r="AG28" i="45"/>
  <c r="X28" i="45"/>
  <c r="S28" i="45"/>
  <c r="K28" i="45"/>
  <c r="C28" i="45"/>
  <c r="AG27" i="45"/>
  <c r="X27" i="45"/>
  <c r="S27" i="45"/>
  <c r="K27" i="45"/>
  <c r="C27" i="45"/>
  <c r="AG26" i="45"/>
  <c r="X26" i="45"/>
  <c r="S26" i="45"/>
  <c r="K26" i="45"/>
  <c r="C26" i="45"/>
  <c r="AG25" i="45"/>
  <c r="X25" i="45"/>
  <c r="S25" i="45"/>
  <c r="K25" i="45"/>
  <c r="C25" i="45"/>
  <c r="AG24" i="45"/>
  <c r="X24" i="45"/>
  <c r="S24" i="45"/>
  <c r="K24" i="45"/>
  <c r="C24" i="45"/>
  <c r="AG23" i="45"/>
  <c r="X23" i="45"/>
  <c r="S23" i="45"/>
  <c r="K23" i="45"/>
  <c r="C23" i="45"/>
  <c r="AG22" i="45"/>
  <c r="X22" i="45"/>
  <c r="S22" i="45"/>
  <c r="K22" i="45"/>
  <c r="C22" i="45"/>
  <c r="AG21" i="45"/>
  <c r="X21" i="45"/>
  <c r="S21" i="45"/>
  <c r="K21" i="45"/>
  <c r="C21" i="45"/>
  <c r="AG20" i="45"/>
  <c r="X20" i="45"/>
  <c r="S20" i="45"/>
  <c r="K20" i="45"/>
  <c r="C20" i="45"/>
  <c r="AG19" i="45"/>
  <c r="X19" i="45"/>
  <c r="S19" i="45"/>
  <c r="K19" i="45"/>
  <c r="C19" i="45"/>
  <c r="AG18" i="45"/>
  <c r="X18" i="45"/>
  <c r="S18" i="45"/>
  <c r="K18" i="45"/>
  <c r="C18" i="45"/>
  <c r="AG17" i="45"/>
  <c r="X17" i="45"/>
  <c r="S17" i="45"/>
  <c r="K17" i="45"/>
  <c r="C17" i="45"/>
  <c r="T95" i="46" l="1"/>
  <c r="T94" i="46"/>
  <c r="T93" i="46"/>
  <c r="T92" i="46"/>
  <c r="T91" i="46"/>
  <c r="K91" i="46"/>
  <c r="T90" i="46"/>
  <c r="K90" i="46"/>
  <c r="T89" i="46"/>
  <c r="K89" i="46"/>
  <c r="T88" i="46"/>
  <c r="K88" i="46"/>
  <c r="T87" i="46"/>
  <c r="K87" i="46"/>
  <c r="T86" i="46"/>
  <c r="K86" i="46"/>
  <c r="T85" i="46"/>
  <c r="K85" i="46"/>
  <c r="T84" i="46"/>
  <c r="K84" i="46"/>
  <c r="T83" i="46"/>
  <c r="K83" i="46"/>
  <c r="T82" i="46"/>
  <c r="K82" i="46"/>
  <c r="T81" i="46"/>
  <c r="K81" i="46"/>
  <c r="T80" i="46"/>
  <c r="K80" i="46"/>
  <c r="T79" i="46"/>
  <c r="K79" i="46"/>
  <c r="T78" i="46"/>
  <c r="K78" i="46"/>
  <c r="T77" i="46"/>
  <c r="K77" i="46"/>
  <c r="T76" i="46"/>
  <c r="K76" i="46"/>
  <c r="T75" i="46"/>
  <c r="K75" i="46"/>
  <c r="T74" i="46"/>
  <c r="K74" i="46"/>
  <c r="T73" i="46"/>
  <c r="K73" i="46"/>
  <c r="T72" i="46"/>
  <c r="K72" i="46"/>
  <c r="T71" i="46"/>
  <c r="K71" i="46"/>
  <c r="T70" i="46"/>
  <c r="K70" i="46"/>
  <c r="T69" i="46"/>
  <c r="K69" i="46"/>
  <c r="T68" i="46"/>
  <c r="K68" i="46"/>
  <c r="T67" i="46"/>
  <c r="K67" i="46"/>
  <c r="T66" i="46"/>
  <c r="K66" i="46"/>
  <c r="T65" i="46"/>
  <c r="K65" i="46"/>
  <c r="T64" i="46"/>
  <c r="K64" i="46"/>
  <c r="T63" i="46"/>
  <c r="K63" i="46"/>
  <c r="T62" i="46"/>
  <c r="K62" i="46"/>
  <c r="T61" i="46"/>
  <c r="K61" i="46"/>
  <c r="T60" i="46"/>
  <c r="K60" i="46"/>
  <c r="T59" i="46"/>
  <c r="K59" i="46"/>
  <c r="T58" i="46"/>
  <c r="K58" i="46"/>
  <c r="T57" i="46"/>
  <c r="K57" i="46"/>
  <c r="T56" i="46"/>
  <c r="K56" i="46"/>
  <c r="T55" i="46"/>
  <c r="K55" i="46"/>
  <c r="T54" i="46"/>
  <c r="K54" i="46"/>
  <c r="T53" i="46"/>
  <c r="K53" i="46"/>
  <c r="T52" i="46"/>
  <c r="K52" i="46"/>
  <c r="T51" i="46"/>
  <c r="K51" i="46"/>
  <c r="T50" i="46"/>
  <c r="K50" i="46"/>
  <c r="T49" i="46"/>
  <c r="K49" i="46"/>
  <c r="T48" i="46"/>
  <c r="K48" i="46"/>
  <c r="T47" i="46"/>
  <c r="K47" i="46"/>
  <c r="T46" i="46"/>
  <c r="K46" i="46"/>
  <c r="T45" i="46"/>
  <c r="K45" i="46"/>
  <c r="T44" i="46"/>
  <c r="K44" i="46"/>
  <c r="T43" i="46"/>
  <c r="K43" i="46"/>
  <c r="T42" i="46"/>
  <c r="K42" i="46"/>
  <c r="T41" i="46"/>
  <c r="K41" i="46"/>
  <c r="T40" i="46"/>
  <c r="K40" i="46"/>
  <c r="T39" i="46"/>
  <c r="K39" i="46"/>
  <c r="T38" i="46"/>
  <c r="K38" i="46"/>
  <c r="T37" i="46"/>
  <c r="K37" i="46"/>
  <c r="T36" i="46"/>
  <c r="K36" i="46"/>
  <c r="T35" i="46"/>
  <c r="K35" i="46"/>
  <c r="T34" i="46"/>
  <c r="K34" i="46"/>
  <c r="T33" i="46"/>
  <c r="K33" i="46"/>
  <c r="T32" i="46"/>
  <c r="K32" i="46"/>
  <c r="T31" i="46"/>
  <c r="K31" i="46"/>
  <c r="T30" i="46"/>
  <c r="K30" i="46"/>
  <c r="T29" i="46"/>
  <c r="K29" i="46"/>
  <c r="T28" i="46"/>
  <c r="K28" i="46"/>
  <c r="T27" i="46"/>
  <c r="K27" i="46"/>
  <c r="T26" i="46"/>
  <c r="K26" i="46"/>
  <c r="T25" i="46"/>
  <c r="K25" i="46"/>
  <c r="T24" i="46"/>
  <c r="K24" i="46"/>
  <c r="T23" i="46"/>
  <c r="K23" i="46"/>
  <c r="T22" i="46"/>
  <c r="K22" i="46"/>
  <c r="T21" i="46"/>
  <c r="K21" i="46"/>
  <c r="T20" i="46"/>
  <c r="K20" i="46"/>
  <c r="T19" i="46"/>
  <c r="K19" i="46"/>
  <c r="W8" i="46"/>
  <c r="Q8" i="46"/>
  <c r="P8" i="46"/>
  <c r="O8" i="46"/>
  <c r="N8" i="46"/>
  <c r="M8" i="46"/>
  <c r="L8" i="46"/>
  <c r="I8" i="46"/>
  <c r="H8" i="46"/>
  <c r="G8" i="46"/>
  <c r="F8" i="46"/>
  <c r="E8" i="46"/>
  <c r="D8" i="46"/>
  <c r="C8" i="46"/>
  <c r="M72" i="45"/>
  <c r="O72" i="45" s="1"/>
  <c r="Z71" i="45"/>
  <c r="AB71" i="45" s="1"/>
  <c r="M71" i="45"/>
  <c r="O71" i="45" s="1"/>
  <c r="E71" i="45"/>
  <c r="G71" i="45" s="1"/>
  <c r="Z70" i="45"/>
  <c r="AB70" i="45" s="1"/>
  <c r="M70" i="45"/>
  <c r="O70" i="45" s="1"/>
  <c r="E70" i="45"/>
  <c r="G70" i="45" s="1"/>
  <c r="Z69" i="45"/>
  <c r="AB69" i="45" s="1"/>
  <c r="M69" i="45"/>
  <c r="O69" i="45" s="1"/>
  <c r="E69" i="45"/>
  <c r="G69" i="45" s="1"/>
  <c r="Z68" i="45"/>
  <c r="AB68" i="45" s="1"/>
  <c r="M68" i="45"/>
  <c r="O68" i="45" s="1"/>
  <c r="E68" i="45"/>
  <c r="G68" i="45" s="1"/>
  <c r="Z67" i="45"/>
  <c r="AB67" i="45" s="1"/>
  <c r="M67" i="45"/>
  <c r="O67" i="45" s="1"/>
  <c r="E67" i="45"/>
  <c r="G67" i="45" s="1"/>
  <c r="Z66" i="45"/>
  <c r="AB66" i="45" s="1"/>
  <c r="M66" i="45"/>
  <c r="O66" i="45" s="1"/>
  <c r="E66" i="45"/>
  <c r="G66" i="45" s="1"/>
  <c r="Z65" i="45"/>
  <c r="AB65" i="45" s="1"/>
  <c r="M65" i="45"/>
  <c r="O65" i="45" s="1"/>
  <c r="E65" i="45"/>
  <c r="G65" i="45" s="1"/>
  <c r="AI64" i="45"/>
  <c r="Z64" i="45"/>
  <c r="AB64" i="45" s="1"/>
  <c r="M64" i="45"/>
  <c r="O64" i="45" s="1"/>
  <c r="E64" i="45"/>
  <c r="G64" i="45" s="1"/>
  <c r="AI63" i="45"/>
  <c r="Z63" i="45"/>
  <c r="AB63" i="45" s="1"/>
  <c r="M63" i="45"/>
  <c r="O63" i="45" s="1"/>
  <c r="E63" i="45"/>
  <c r="G63" i="45" s="1"/>
  <c r="AI62" i="45"/>
  <c r="Z62" i="45"/>
  <c r="AB62" i="45" s="1"/>
  <c r="M62" i="45"/>
  <c r="O62" i="45" s="1"/>
  <c r="E62" i="45"/>
  <c r="G62" i="45" s="1"/>
  <c r="AI61" i="45"/>
  <c r="Z61" i="45"/>
  <c r="AB61" i="45" s="1"/>
  <c r="M61" i="45"/>
  <c r="O61" i="45" s="1"/>
  <c r="E61" i="45"/>
  <c r="G61" i="45" s="1"/>
  <c r="AI60" i="45"/>
  <c r="Z60" i="45"/>
  <c r="AB60" i="45" s="1"/>
  <c r="M60" i="45"/>
  <c r="O60" i="45" s="1"/>
  <c r="E60" i="45"/>
  <c r="G60" i="45" s="1"/>
  <c r="AI59" i="45"/>
  <c r="Z59" i="45"/>
  <c r="AB59" i="45" s="1"/>
  <c r="M59" i="45"/>
  <c r="O59" i="45" s="1"/>
  <c r="E59" i="45"/>
  <c r="G59" i="45" s="1"/>
  <c r="AI58" i="45"/>
  <c r="Z58" i="45"/>
  <c r="AB58" i="45" s="1"/>
  <c r="M58" i="45"/>
  <c r="O58" i="45" s="1"/>
  <c r="E58" i="45"/>
  <c r="G58" i="45" s="1"/>
  <c r="AI57" i="45"/>
  <c r="Z57" i="45"/>
  <c r="AB57" i="45" s="1"/>
  <c r="M57" i="45"/>
  <c r="O57" i="45" s="1"/>
  <c r="E57" i="45"/>
  <c r="G57" i="45" s="1"/>
  <c r="AI56" i="45"/>
  <c r="Z56" i="45"/>
  <c r="AB56" i="45" s="1"/>
  <c r="M56" i="45"/>
  <c r="O56" i="45" s="1"/>
  <c r="E56" i="45"/>
  <c r="G56" i="45" s="1"/>
  <c r="AI55" i="45"/>
  <c r="Z55" i="45"/>
  <c r="AB55" i="45" s="1"/>
  <c r="M55" i="45"/>
  <c r="O55" i="45" s="1"/>
  <c r="E55" i="45"/>
  <c r="G55" i="45" s="1"/>
  <c r="AI54" i="45"/>
  <c r="Z54" i="45"/>
  <c r="AB54" i="45" s="1"/>
  <c r="M54" i="45"/>
  <c r="O54" i="45" s="1"/>
  <c r="E54" i="45"/>
  <c r="G54" i="45" s="1"/>
  <c r="AI53" i="45"/>
  <c r="Z53" i="45"/>
  <c r="AB53" i="45" s="1"/>
  <c r="M53" i="45"/>
  <c r="O53" i="45" s="1"/>
  <c r="E53" i="45"/>
  <c r="G53" i="45" s="1"/>
  <c r="AI52" i="45"/>
  <c r="Z52" i="45"/>
  <c r="AB52" i="45" s="1"/>
  <c r="M52" i="45"/>
  <c r="O52" i="45" s="1"/>
  <c r="E52" i="45"/>
  <c r="G52" i="45" s="1"/>
  <c r="AI51" i="45"/>
  <c r="Z51" i="45"/>
  <c r="AB51" i="45" s="1"/>
  <c r="M51" i="45"/>
  <c r="O51" i="45" s="1"/>
  <c r="E51" i="45"/>
  <c r="G51" i="45" s="1"/>
  <c r="AI50" i="45"/>
  <c r="Z50" i="45"/>
  <c r="AB50" i="45" s="1"/>
  <c r="M50" i="45"/>
  <c r="O50" i="45" s="1"/>
  <c r="E50" i="45"/>
  <c r="G50" i="45" s="1"/>
  <c r="AI49" i="45"/>
  <c r="Z49" i="45"/>
  <c r="AB49" i="45" s="1"/>
  <c r="M49" i="45"/>
  <c r="O49" i="45" s="1"/>
  <c r="E49" i="45"/>
  <c r="G49" i="45" s="1"/>
  <c r="AI48" i="45"/>
  <c r="Z48" i="45"/>
  <c r="AB48" i="45" s="1"/>
  <c r="M48" i="45"/>
  <c r="O48" i="45" s="1"/>
  <c r="E48" i="45"/>
  <c r="G48" i="45" s="1"/>
  <c r="AI47" i="45"/>
  <c r="Z47" i="45"/>
  <c r="AB47" i="45" s="1"/>
  <c r="M47" i="45"/>
  <c r="O47" i="45" s="1"/>
  <c r="E47" i="45"/>
  <c r="G47" i="45" s="1"/>
  <c r="AI46" i="45"/>
  <c r="Z46" i="45"/>
  <c r="AB46" i="45" s="1"/>
  <c r="M46" i="45"/>
  <c r="O46" i="45" s="1"/>
  <c r="E46" i="45"/>
  <c r="G46" i="45" s="1"/>
  <c r="AI45" i="45"/>
  <c r="Z45" i="45"/>
  <c r="AB45" i="45" s="1"/>
  <c r="M45" i="45"/>
  <c r="O45" i="45" s="1"/>
  <c r="E45" i="45"/>
  <c r="G45" i="45" s="1"/>
  <c r="AI44" i="45"/>
  <c r="Z44" i="45"/>
  <c r="AB44" i="45" s="1"/>
  <c r="M44" i="45"/>
  <c r="O44" i="45" s="1"/>
  <c r="E44" i="45"/>
  <c r="G44" i="45" s="1"/>
  <c r="AI43" i="45"/>
  <c r="Z43" i="45"/>
  <c r="AB43" i="45" s="1"/>
  <c r="M43" i="45"/>
  <c r="O43" i="45" s="1"/>
  <c r="E43" i="45"/>
  <c r="G43" i="45" s="1"/>
  <c r="AI42" i="45"/>
  <c r="Z42" i="45"/>
  <c r="AB42" i="45" s="1"/>
  <c r="M42" i="45"/>
  <c r="O42" i="45" s="1"/>
  <c r="E42" i="45"/>
  <c r="G42" i="45" s="1"/>
  <c r="AI41" i="45"/>
  <c r="Z41" i="45"/>
  <c r="AB41" i="45" s="1"/>
  <c r="M41" i="45"/>
  <c r="O41" i="45" s="1"/>
  <c r="E41" i="45"/>
  <c r="G41" i="45" s="1"/>
  <c r="AI40" i="45"/>
  <c r="Z40" i="45"/>
  <c r="AB40" i="45" s="1"/>
  <c r="M40" i="45"/>
  <c r="O40" i="45" s="1"/>
  <c r="E40" i="45"/>
  <c r="G40" i="45" s="1"/>
  <c r="AI39" i="45"/>
  <c r="Z39" i="45"/>
  <c r="AB39" i="45" s="1"/>
  <c r="U39" i="45"/>
  <c r="W39" i="45" s="1"/>
  <c r="M39" i="45"/>
  <c r="O39" i="45" s="1"/>
  <c r="E39" i="45"/>
  <c r="G39" i="45" s="1"/>
  <c r="AI38" i="45"/>
  <c r="Z38" i="45"/>
  <c r="AB38" i="45" s="1"/>
  <c r="U38" i="45"/>
  <c r="W38" i="45" s="1"/>
  <c r="M38" i="45"/>
  <c r="O38" i="45" s="1"/>
  <c r="E38" i="45"/>
  <c r="G38" i="45" s="1"/>
  <c r="AI37" i="45"/>
  <c r="Z37" i="45"/>
  <c r="AB37" i="45" s="1"/>
  <c r="U37" i="45"/>
  <c r="W37" i="45" s="1"/>
  <c r="M37" i="45"/>
  <c r="O37" i="45" s="1"/>
  <c r="E37" i="45"/>
  <c r="G37" i="45" s="1"/>
  <c r="AI36" i="45"/>
  <c r="Z36" i="45"/>
  <c r="AB36" i="45" s="1"/>
  <c r="U36" i="45"/>
  <c r="W36" i="45" s="1"/>
  <c r="M36" i="45"/>
  <c r="O36" i="45" s="1"/>
  <c r="E36" i="45"/>
  <c r="G36" i="45" s="1"/>
  <c r="AI35" i="45"/>
  <c r="Z35" i="45"/>
  <c r="AB35" i="45" s="1"/>
  <c r="U35" i="45"/>
  <c r="W35" i="45" s="1"/>
  <c r="M35" i="45"/>
  <c r="O35" i="45" s="1"/>
  <c r="E35" i="45"/>
  <c r="G35" i="45" s="1"/>
  <c r="AI34" i="45"/>
  <c r="Z34" i="45"/>
  <c r="AB34" i="45" s="1"/>
  <c r="U34" i="45"/>
  <c r="W34" i="45" s="1"/>
  <c r="M34" i="45"/>
  <c r="O34" i="45" s="1"/>
  <c r="E34" i="45"/>
  <c r="G34" i="45" s="1"/>
  <c r="AI33" i="45"/>
  <c r="Z33" i="45"/>
  <c r="AB33" i="45" s="1"/>
  <c r="U33" i="45"/>
  <c r="W33" i="45" s="1"/>
  <c r="M33" i="45"/>
  <c r="O33" i="45" s="1"/>
  <c r="E33" i="45"/>
  <c r="G33" i="45" s="1"/>
  <c r="AI32" i="45"/>
  <c r="Z32" i="45"/>
  <c r="AB32" i="45" s="1"/>
  <c r="U32" i="45"/>
  <c r="W32" i="45" s="1"/>
  <c r="M32" i="45"/>
  <c r="O32" i="45" s="1"/>
  <c r="E32" i="45"/>
  <c r="G32" i="45" s="1"/>
  <c r="AI31" i="45"/>
  <c r="Z31" i="45"/>
  <c r="AB31" i="45" s="1"/>
  <c r="U31" i="45"/>
  <c r="W31" i="45" s="1"/>
  <c r="M31" i="45"/>
  <c r="O31" i="45" s="1"/>
  <c r="E31" i="45"/>
  <c r="G31" i="45" s="1"/>
  <c r="AI30" i="45"/>
  <c r="Z30" i="45"/>
  <c r="AB30" i="45" s="1"/>
  <c r="U30" i="45"/>
  <c r="W30" i="45" s="1"/>
  <c r="M30" i="45"/>
  <c r="O30" i="45" s="1"/>
  <c r="E30" i="45"/>
  <c r="G30" i="45" s="1"/>
  <c r="AI29" i="45"/>
  <c r="Z29" i="45"/>
  <c r="AB29" i="45" s="1"/>
  <c r="U29" i="45"/>
  <c r="W29" i="45" s="1"/>
  <c r="M29" i="45"/>
  <c r="O29" i="45" s="1"/>
  <c r="E29" i="45"/>
  <c r="G29" i="45" s="1"/>
  <c r="AI28" i="45"/>
  <c r="Z28" i="45"/>
  <c r="AB28" i="45" s="1"/>
  <c r="U28" i="45"/>
  <c r="W28" i="45" s="1"/>
  <c r="M28" i="45"/>
  <c r="O28" i="45" s="1"/>
  <c r="E28" i="45"/>
  <c r="G28" i="45" s="1"/>
  <c r="AI27" i="45"/>
  <c r="Z27" i="45"/>
  <c r="AB27" i="45" s="1"/>
  <c r="U27" i="45"/>
  <c r="W27" i="45" s="1"/>
  <c r="M27" i="45"/>
  <c r="O27" i="45" s="1"/>
  <c r="E27" i="45"/>
  <c r="G27" i="45" s="1"/>
  <c r="AI26" i="45"/>
  <c r="Z26" i="45"/>
  <c r="AB26" i="45" s="1"/>
  <c r="U26" i="45"/>
  <c r="W26" i="45" s="1"/>
  <c r="M26" i="45"/>
  <c r="O26" i="45" s="1"/>
  <c r="E26" i="45"/>
  <c r="G26" i="45" s="1"/>
  <c r="AI25" i="45"/>
  <c r="Z25" i="45"/>
  <c r="AB25" i="45" s="1"/>
  <c r="U25" i="45"/>
  <c r="W25" i="45" s="1"/>
  <c r="M25" i="45"/>
  <c r="O25" i="45" s="1"/>
  <c r="E25" i="45"/>
  <c r="G25" i="45" s="1"/>
  <c r="AI24" i="45"/>
  <c r="Z24" i="45"/>
  <c r="AB24" i="45" s="1"/>
  <c r="U24" i="45"/>
  <c r="W24" i="45" s="1"/>
  <c r="M24" i="45"/>
  <c r="O24" i="45" s="1"/>
  <c r="E24" i="45"/>
  <c r="G24" i="45" s="1"/>
  <c r="AI23" i="45"/>
  <c r="Z23" i="45"/>
  <c r="AB23" i="45" s="1"/>
  <c r="U23" i="45"/>
  <c r="W23" i="45" s="1"/>
  <c r="M23" i="45"/>
  <c r="O23" i="45" s="1"/>
  <c r="E23" i="45"/>
  <c r="G23" i="45" s="1"/>
  <c r="AI22" i="45"/>
  <c r="Z22" i="45"/>
  <c r="AB22" i="45" s="1"/>
  <c r="U22" i="45"/>
  <c r="W22" i="45" s="1"/>
  <c r="M22" i="45"/>
  <c r="O22" i="45" s="1"/>
  <c r="E22" i="45"/>
  <c r="G22" i="45" s="1"/>
  <c r="AI21" i="45"/>
  <c r="Z21" i="45"/>
  <c r="AB21" i="45" s="1"/>
  <c r="U21" i="45"/>
  <c r="W21" i="45" s="1"/>
  <c r="M21" i="45"/>
  <c r="O21" i="45" s="1"/>
  <c r="E21" i="45"/>
  <c r="G21" i="45" s="1"/>
  <c r="AI20" i="45"/>
  <c r="Z20" i="45"/>
  <c r="AB20" i="45" s="1"/>
  <c r="U20" i="45"/>
  <c r="W20" i="45" s="1"/>
  <c r="M20" i="45"/>
  <c r="O20" i="45" s="1"/>
  <c r="E20" i="45"/>
  <c r="G20" i="45" s="1"/>
  <c r="AI19" i="45"/>
  <c r="Z19" i="45"/>
  <c r="AB19" i="45" s="1"/>
  <c r="U19" i="45"/>
  <c r="W19" i="45" s="1"/>
  <c r="M19" i="45"/>
  <c r="O19" i="45" s="1"/>
  <c r="E19" i="45"/>
  <c r="G19" i="45" s="1"/>
  <c r="AI18" i="45"/>
  <c r="Z18" i="45"/>
  <c r="AB18" i="45" s="1"/>
  <c r="U18" i="45"/>
  <c r="W18" i="45" s="1"/>
  <c r="M18" i="45"/>
  <c r="O18" i="45" s="1"/>
  <c r="E18" i="45"/>
  <c r="G18" i="45" s="1"/>
  <c r="AI17" i="45"/>
  <c r="Z17" i="45"/>
  <c r="AB17" i="45" s="1"/>
  <c r="U17" i="45"/>
  <c r="W17" i="45" s="1"/>
  <c r="M17" i="45"/>
  <c r="O17" i="45" s="1"/>
  <c r="P17" i="45" s="1"/>
  <c r="E17" i="45"/>
  <c r="G17" i="45" s="1"/>
  <c r="H17" i="45" s="1"/>
  <c r="CE129" i="44"/>
  <c r="CD129" i="44"/>
  <c r="CC129" i="44"/>
  <c r="CB129" i="44"/>
  <c r="CA129" i="44"/>
  <c r="BZ129" i="44"/>
  <c r="BY129" i="44"/>
  <c r="BX129" i="44"/>
  <c r="BW129" i="44"/>
  <c r="BV129" i="44"/>
  <c r="BU129" i="44"/>
  <c r="BT129" i="44"/>
  <c r="BS129" i="44"/>
  <c r="BR129" i="44"/>
  <c r="BQ129" i="44"/>
  <c r="BP129" i="44"/>
  <c r="BO129" i="44"/>
  <c r="BN129" i="44"/>
  <c r="BM129" i="44"/>
  <c r="BL129" i="44"/>
  <c r="BK129" i="44"/>
  <c r="BJ129" i="44"/>
  <c r="BI129" i="44"/>
  <c r="BH129" i="44"/>
  <c r="BG129" i="44"/>
  <c r="BF129" i="44"/>
  <c r="BE129" i="44"/>
  <c r="BD129" i="44"/>
  <c r="BC129" i="44"/>
  <c r="BB129" i="44"/>
  <c r="BA129" i="44"/>
  <c r="AZ129" i="44"/>
  <c r="AY129" i="44"/>
  <c r="AX129" i="44"/>
  <c r="AW129" i="44"/>
  <c r="AV129" i="44"/>
  <c r="AU129" i="44"/>
  <c r="AT129" i="44"/>
  <c r="AS129" i="44"/>
  <c r="AR129" i="44"/>
  <c r="AQ129" i="44"/>
  <c r="AP129" i="44"/>
  <c r="AO129" i="44"/>
  <c r="AN129" i="44"/>
  <c r="AM129" i="44"/>
  <c r="AL129" i="44"/>
  <c r="AK129" i="44"/>
  <c r="AJ129" i="44"/>
  <c r="AI129" i="44"/>
  <c r="AH129" i="44"/>
  <c r="AG129" i="44"/>
  <c r="AF129" i="44"/>
  <c r="AE129" i="44"/>
  <c r="AD129" i="44"/>
  <c r="AC129" i="44"/>
  <c r="AB129" i="44"/>
  <c r="AA129" i="44"/>
  <c r="Z129" i="44"/>
  <c r="Y129" i="44"/>
  <c r="X129" i="44"/>
  <c r="W129" i="44"/>
  <c r="V129" i="44"/>
  <c r="U129" i="44"/>
  <c r="T129" i="44"/>
  <c r="S129" i="44"/>
  <c r="R129" i="44"/>
  <c r="Q129" i="44"/>
  <c r="P129" i="44"/>
  <c r="O129" i="44"/>
  <c r="N129" i="44"/>
  <c r="M129" i="44"/>
  <c r="L129" i="44"/>
  <c r="K129" i="44"/>
  <c r="J129" i="44"/>
  <c r="I129" i="44"/>
  <c r="H129" i="44"/>
  <c r="G129" i="44"/>
  <c r="F129" i="44"/>
  <c r="E129" i="44"/>
  <c r="D129" i="44"/>
  <c r="CE95" i="44"/>
  <c r="CD95" i="44"/>
  <c r="CC95" i="44"/>
  <c r="CB95" i="44"/>
  <c r="CA95" i="44"/>
  <c r="BZ95" i="44"/>
  <c r="BY95" i="44"/>
  <c r="BX95" i="44"/>
  <c r="BW95" i="44"/>
  <c r="BV95" i="44"/>
  <c r="BU95" i="44"/>
  <c r="BT95" i="44"/>
  <c r="BS95" i="44"/>
  <c r="BR95" i="44"/>
  <c r="BQ95" i="44"/>
  <c r="BP95" i="44"/>
  <c r="BO95" i="44"/>
  <c r="BN95" i="44"/>
  <c r="BM95" i="44"/>
  <c r="BL95" i="44"/>
  <c r="BK95" i="44"/>
  <c r="BJ95" i="44"/>
  <c r="BI95" i="44"/>
  <c r="BH95" i="44"/>
  <c r="BG95" i="44"/>
  <c r="BF95" i="44"/>
  <c r="BE95" i="44"/>
  <c r="BD95" i="44"/>
  <c r="BC95" i="44"/>
  <c r="BB95" i="44"/>
  <c r="BA95" i="44"/>
  <c r="AZ95" i="44"/>
  <c r="AY95" i="44"/>
  <c r="AX95" i="44"/>
  <c r="AW95" i="44"/>
  <c r="AV95" i="44"/>
  <c r="AU95" i="44"/>
  <c r="AT95" i="44"/>
  <c r="AS95" i="44"/>
  <c r="AR95" i="44"/>
  <c r="AQ95" i="44"/>
  <c r="AP95" i="44"/>
  <c r="AO95" i="44"/>
  <c r="AN95" i="44"/>
  <c r="AM95" i="44"/>
  <c r="AL95" i="44"/>
  <c r="AK95" i="44"/>
  <c r="AJ95" i="44"/>
  <c r="AI95" i="44"/>
  <c r="AH95" i="44"/>
  <c r="AG95" i="44"/>
  <c r="AF95" i="44"/>
  <c r="AE95" i="44"/>
  <c r="AD95" i="44"/>
  <c r="AC95" i="44"/>
  <c r="AB95" i="44"/>
  <c r="AA95" i="44"/>
  <c r="Z95" i="44"/>
  <c r="Y95" i="44"/>
  <c r="X95" i="44"/>
  <c r="W95" i="44"/>
  <c r="V95" i="44"/>
  <c r="U95" i="44"/>
  <c r="T95" i="44"/>
  <c r="S95" i="44"/>
  <c r="R95" i="44"/>
  <c r="Q95" i="44"/>
  <c r="P95" i="44"/>
  <c r="O95" i="44"/>
  <c r="N95" i="44"/>
  <c r="M95" i="44"/>
  <c r="L95" i="44"/>
  <c r="K95" i="44"/>
  <c r="J95" i="44"/>
  <c r="I95" i="44"/>
  <c r="H95" i="44"/>
  <c r="G95" i="44"/>
  <c r="F95" i="44"/>
  <c r="E95" i="44"/>
  <c r="D95" i="44"/>
  <c r="E65" i="44"/>
  <c r="D65" i="44"/>
  <c r="G49" i="44"/>
  <c r="H27" i="44"/>
  <c r="G27" i="44"/>
  <c r="H57" i="44"/>
  <c r="G59" i="44"/>
  <c r="E40" i="44"/>
  <c r="D40" i="44"/>
  <c r="H26" i="44"/>
  <c r="G26" i="44"/>
  <c r="F26" i="44"/>
  <c r="E39" i="44"/>
  <c r="D39" i="44"/>
  <c r="E38" i="44"/>
  <c r="D38" i="44"/>
  <c r="AJ72" i="43"/>
  <c r="M72" i="43"/>
  <c r="E72" i="43"/>
  <c r="G72" i="43" s="1"/>
  <c r="AJ71" i="43"/>
  <c r="W71" i="43"/>
  <c r="M71" i="43"/>
  <c r="E71" i="43"/>
  <c r="G71" i="43" s="1"/>
  <c r="AJ70" i="43"/>
  <c r="W70" i="43"/>
  <c r="M70" i="43"/>
  <c r="E70" i="43"/>
  <c r="G70" i="43" s="1"/>
  <c r="AJ69" i="43"/>
  <c r="W69" i="43"/>
  <c r="M69" i="43"/>
  <c r="E69" i="43"/>
  <c r="G69" i="43" s="1"/>
  <c r="AJ68" i="43"/>
  <c r="W68" i="43"/>
  <c r="M68" i="43"/>
  <c r="E68" i="43"/>
  <c r="G68" i="43" s="1"/>
  <c r="AJ67" i="43"/>
  <c r="W67" i="43"/>
  <c r="M67" i="43"/>
  <c r="E67" i="43"/>
  <c r="G67" i="43" s="1"/>
  <c r="AJ66" i="43"/>
  <c r="W66" i="43"/>
  <c r="M66" i="43"/>
  <c r="E66" i="43"/>
  <c r="G66" i="43" s="1"/>
  <c r="AJ65" i="43"/>
  <c r="W65" i="43"/>
  <c r="M65" i="43"/>
  <c r="E65" i="43"/>
  <c r="G65" i="43" s="1"/>
  <c r="AJ64" i="43"/>
  <c r="W64" i="43"/>
  <c r="M64" i="43"/>
  <c r="E64" i="43"/>
  <c r="G64" i="43" s="1"/>
  <c r="AT63" i="43"/>
  <c r="AM63" i="43"/>
  <c r="AJ63" i="43"/>
  <c r="AC63" i="43"/>
  <c r="W63" i="43"/>
  <c r="M63" i="43"/>
  <c r="E63" i="43"/>
  <c r="G63" i="43" s="1"/>
  <c r="AT62" i="43"/>
  <c r="AM62" i="43"/>
  <c r="AJ62" i="43"/>
  <c r="AC62" i="43"/>
  <c r="W62" i="43"/>
  <c r="M62" i="43"/>
  <c r="E62" i="43"/>
  <c r="G62" i="43" s="1"/>
  <c r="AT61" i="43"/>
  <c r="AM61" i="43"/>
  <c r="AJ61" i="43"/>
  <c r="AC61" i="43"/>
  <c r="W61" i="43"/>
  <c r="M61" i="43"/>
  <c r="E61" i="43"/>
  <c r="G61" i="43" s="1"/>
  <c r="AT60" i="43"/>
  <c r="AM60" i="43"/>
  <c r="AJ60" i="43"/>
  <c r="AC60" i="43"/>
  <c r="W60" i="43"/>
  <c r="M60" i="43"/>
  <c r="E60" i="43"/>
  <c r="G60" i="43" s="1"/>
  <c r="AT59" i="43"/>
  <c r="AM59" i="43"/>
  <c r="AJ59" i="43"/>
  <c r="AC59" i="43"/>
  <c r="W59" i="43"/>
  <c r="M59" i="43"/>
  <c r="E59" i="43"/>
  <c r="G59" i="43" s="1"/>
  <c r="AT58" i="43"/>
  <c r="AM58" i="43"/>
  <c r="AJ58" i="43"/>
  <c r="AC58" i="43"/>
  <c r="W58" i="43"/>
  <c r="M58" i="43"/>
  <c r="E58" i="43"/>
  <c r="G58" i="43" s="1"/>
  <c r="AT57" i="43"/>
  <c r="AM57" i="43"/>
  <c r="AJ57" i="43"/>
  <c r="AC57" i="43"/>
  <c r="W57" i="43"/>
  <c r="M57" i="43"/>
  <c r="E57" i="43"/>
  <c r="G57" i="43" s="1"/>
  <c r="AT56" i="43"/>
  <c r="AM56" i="43"/>
  <c r="AJ56" i="43"/>
  <c r="AC56" i="43"/>
  <c r="W56" i="43"/>
  <c r="M56" i="43"/>
  <c r="E56" i="43"/>
  <c r="G56" i="43" s="1"/>
  <c r="AT55" i="43"/>
  <c r="AM55" i="43"/>
  <c r="AJ55" i="43"/>
  <c r="AC55" i="43"/>
  <c r="W55" i="43"/>
  <c r="M55" i="43"/>
  <c r="E55" i="43"/>
  <c r="G55" i="43" s="1"/>
  <c r="AT54" i="43"/>
  <c r="AM54" i="43"/>
  <c r="AJ54" i="43"/>
  <c r="AC54" i="43"/>
  <c r="W54" i="43"/>
  <c r="M54" i="43"/>
  <c r="E54" i="43"/>
  <c r="G54" i="43" s="1"/>
  <c r="AT53" i="43"/>
  <c r="AM53" i="43"/>
  <c r="AJ53" i="43"/>
  <c r="AC53" i="43"/>
  <c r="W53" i="43"/>
  <c r="M53" i="43"/>
  <c r="E53" i="43"/>
  <c r="G53" i="43" s="1"/>
  <c r="AT52" i="43"/>
  <c r="AM52" i="43"/>
  <c r="AJ52" i="43"/>
  <c r="AC52" i="43"/>
  <c r="W52" i="43"/>
  <c r="M52" i="43"/>
  <c r="E52" i="43"/>
  <c r="G52" i="43" s="1"/>
  <c r="AT51" i="43"/>
  <c r="AM51" i="43"/>
  <c r="AJ51" i="43"/>
  <c r="AC51" i="43"/>
  <c r="W51" i="43"/>
  <c r="M51" i="43"/>
  <c r="E51" i="43"/>
  <c r="G51" i="43" s="1"/>
  <c r="AT50" i="43"/>
  <c r="AM50" i="43"/>
  <c r="AJ50" i="43"/>
  <c r="AC50" i="43"/>
  <c r="W50" i="43"/>
  <c r="M50" i="43"/>
  <c r="E50" i="43"/>
  <c r="G50" i="43" s="1"/>
  <c r="AT49" i="43"/>
  <c r="AM49" i="43"/>
  <c r="AJ49" i="43"/>
  <c r="AC49" i="43"/>
  <c r="W49" i="43"/>
  <c r="M49" i="43"/>
  <c r="E49" i="43"/>
  <c r="G49" i="43" s="1"/>
  <c r="AT48" i="43"/>
  <c r="AM48" i="43"/>
  <c r="AJ48" i="43"/>
  <c r="AC48" i="43"/>
  <c r="W48" i="43"/>
  <c r="M48" i="43"/>
  <c r="E48" i="43"/>
  <c r="G48" i="43" s="1"/>
  <c r="AT47" i="43"/>
  <c r="AM47" i="43"/>
  <c r="AJ47" i="43"/>
  <c r="AC47" i="43"/>
  <c r="W47" i="43"/>
  <c r="M47" i="43"/>
  <c r="E47" i="43"/>
  <c r="G47" i="43" s="1"/>
  <c r="AT46" i="43"/>
  <c r="AM46" i="43"/>
  <c r="AJ46" i="43"/>
  <c r="AC46" i="43"/>
  <c r="W46" i="43"/>
  <c r="M46" i="43"/>
  <c r="E46" i="43"/>
  <c r="G46" i="43" s="1"/>
  <c r="AT45" i="43"/>
  <c r="AM45" i="43"/>
  <c r="AJ45" i="43"/>
  <c r="AC45" i="43"/>
  <c r="Z45" i="43"/>
  <c r="W45" i="43"/>
  <c r="M45" i="43"/>
  <c r="E45" i="43"/>
  <c r="G45" i="43" s="1"/>
  <c r="AT44" i="43"/>
  <c r="AM44" i="43"/>
  <c r="AJ44" i="43"/>
  <c r="AC44" i="43"/>
  <c r="Z44" i="43"/>
  <c r="W44" i="43"/>
  <c r="P44" i="43"/>
  <c r="M44" i="43"/>
  <c r="E44" i="43"/>
  <c r="G44" i="43" s="1"/>
  <c r="AT43" i="43"/>
  <c r="AM43" i="43"/>
  <c r="AJ43" i="43"/>
  <c r="AC43" i="43"/>
  <c r="Z43" i="43"/>
  <c r="W43" i="43"/>
  <c r="P43" i="43"/>
  <c r="M43" i="43"/>
  <c r="E43" i="43"/>
  <c r="G43" i="43" s="1"/>
  <c r="AT42" i="43"/>
  <c r="AM42" i="43"/>
  <c r="AJ42" i="43"/>
  <c r="AC42" i="43"/>
  <c r="Z42" i="43"/>
  <c r="W42" i="43"/>
  <c r="P42" i="43"/>
  <c r="M42" i="43"/>
  <c r="E42" i="43"/>
  <c r="G42" i="43" s="1"/>
  <c r="AT41" i="43"/>
  <c r="AM41" i="43"/>
  <c r="AJ41" i="43"/>
  <c r="AC41" i="43"/>
  <c r="Z41" i="43"/>
  <c r="W41" i="43"/>
  <c r="P41" i="43"/>
  <c r="M41" i="43"/>
  <c r="E41" i="43"/>
  <c r="G41" i="43" s="1"/>
  <c r="AT40" i="43"/>
  <c r="AM40" i="43"/>
  <c r="AJ40" i="43"/>
  <c r="AC40" i="43"/>
  <c r="Z40" i="43"/>
  <c r="W40" i="43"/>
  <c r="P40" i="43"/>
  <c r="M40" i="43"/>
  <c r="E40" i="43"/>
  <c r="G40" i="43" s="1"/>
  <c r="AT39" i="43"/>
  <c r="AM39" i="43"/>
  <c r="AJ39" i="43"/>
  <c r="AC39" i="43"/>
  <c r="Z39" i="43"/>
  <c r="W39" i="43"/>
  <c r="P39" i="43"/>
  <c r="M39" i="43"/>
  <c r="E39" i="43"/>
  <c r="G39" i="43" s="1"/>
  <c r="AT38" i="43"/>
  <c r="AM38" i="43"/>
  <c r="AJ38" i="43"/>
  <c r="AC38" i="43"/>
  <c r="Z38" i="43"/>
  <c r="W38" i="43"/>
  <c r="P38" i="43"/>
  <c r="M38" i="43"/>
  <c r="E38" i="43"/>
  <c r="G38" i="43" s="1"/>
  <c r="AT37" i="43"/>
  <c r="AM37" i="43"/>
  <c r="AJ37" i="43"/>
  <c r="AC37" i="43"/>
  <c r="Z37" i="43"/>
  <c r="W37" i="43"/>
  <c r="P37" i="43"/>
  <c r="M37" i="43"/>
  <c r="E37" i="43"/>
  <c r="G37" i="43" s="1"/>
  <c r="AT36" i="43"/>
  <c r="AM36" i="43"/>
  <c r="AJ36" i="43"/>
  <c r="AC36" i="43"/>
  <c r="Z36" i="43"/>
  <c r="W36" i="43"/>
  <c r="P36" i="43"/>
  <c r="M36" i="43"/>
  <c r="E36" i="43"/>
  <c r="G36" i="43" s="1"/>
  <c r="AT35" i="43"/>
  <c r="AM35" i="43"/>
  <c r="AJ35" i="43"/>
  <c r="AC35" i="43"/>
  <c r="Z35" i="43"/>
  <c r="W35" i="43"/>
  <c r="P35" i="43"/>
  <c r="M35" i="43"/>
  <c r="E35" i="43"/>
  <c r="G35" i="43" s="1"/>
  <c r="AT34" i="43"/>
  <c r="AM34" i="43"/>
  <c r="AJ34" i="43"/>
  <c r="AC34" i="43"/>
  <c r="Z34" i="43"/>
  <c r="W34" i="43"/>
  <c r="P34" i="43"/>
  <c r="M34" i="43"/>
  <c r="E34" i="43"/>
  <c r="G34" i="43" s="1"/>
  <c r="AT33" i="43"/>
  <c r="AM33" i="43"/>
  <c r="AJ33" i="43"/>
  <c r="AC33" i="43"/>
  <c r="Z33" i="43"/>
  <c r="W33" i="43"/>
  <c r="P33" i="43"/>
  <c r="M33" i="43"/>
  <c r="E33" i="43"/>
  <c r="G33" i="43" s="1"/>
  <c r="AT32" i="43"/>
  <c r="AM32" i="43"/>
  <c r="AJ32" i="43"/>
  <c r="AC32" i="43"/>
  <c r="Z32" i="43"/>
  <c r="W32" i="43"/>
  <c r="P32" i="43"/>
  <c r="M32" i="43"/>
  <c r="E32" i="43"/>
  <c r="G32" i="43" s="1"/>
  <c r="AT31" i="43"/>
  <c r="AM31" i="43"/>
  <c r="AJ31" i="43"/>
  <c r="AC31" i="43"/>
  <c r="Z31" i="43"/>
  <c r="W31" i="43"/>
  <c r="P31" i="43"/>
  <c r="M31" i="43"/>
  <c r="E31" i="43"/>
  <c r="G31" i="43" s="1"/>
  <c r="AT30" i="43"/>
  <c r="AM30" i="43"/>
  <c r="AJ30" i="43"/>
  <c r="AC30" i="43"/>
  <c r="Z30" i="43"/>
  <c r="W30" i="43"/>
  <c r="P30" i="43"/>
  <c r="M30" i="43"/>
  <c r="E30" i="43"/>
  <c r="G30" i="43" s="1"/>
  <c r="AT29" i="43"/>
  <c r="AM29" i="43"/>
  <c r="AJ29" i="43"/>
  <c r="AC29" i="43"/>
  <c r="Z29" i="43"/>
  <c r="W29" i="43"/>
  <c r="P29" i="43"/>
  <c r="M29" i="43"/>
  <c r="E29" i="43"/>
  <c r="G29" i="43" s="1"/>
  <c r="AT28" i="43"/>
  <c r="AM28" i="43"/>
  <c r="AJ28" i="43"/>
  <c r="AC28" i="43"/>
  <c r="Z28" i="43"/>
  <c r="W28" i="43"/>
  <c r="P28" i="43"/>
  <c r="M28" i="43"/>
  <c r="E28" i="43"/>
  <c r="G28" i="43" s="1"/>
  <c r="AT27" i="43"/>
  <c r="AM27" i="43"/>
  <c r="AJ27" i="43"/>
  <c r="AC27" i="43"/>
  <c r="Z27" i="43"/>
  <c r="W27" i="43"/>
  <c r="P27" i="43"/>
  <c r="M27" i="43"/>
  <c r="E27" i="43"/>
  <c r="G27" i="43" s="1"/>
  <c r="AT26" i="43"/>
  <c r="AM26" i="43"/>
  <c r="AJ26" i="43"/>
  <c r="AC26" i="43"/>
  <c r="Z26" i="43"/>
  <c r="W26" i="43"/>
  <c r="P26" i="43"/>
  <c r="M26" i="43"/>
  <c r="E26" i="43"/>
  <c r="G26" i="43" s="1"/>
  <c r="AT25" i="43"/>
  <c r="AM25" i="43"/>
  <c r="AJ25" i="43"/>
  <c r="AC25" i="43"/>
  <c r="Z25" i="43"/>
  <c r="W25" i="43"/>
  <c r="P25" i="43"/>
  <c r="M25" i="43"/>
  <c r="E25" i="43"/>
  <c r="G25" i="43" s="1"/>
  <c r="AT24" i="43"/>
  <c r="AM24" i="43"/>
  <c r="AJ24" i="43"/>
  <c r="AC24" i="43"/>
  <c r="Z24" i="43"/>
  <c r="W24" i="43"/>
  <c r="P24" i="43"/>
  <c r="M24" i="43"/>
  <c r="E24" i="43"/>
  <c r="G24" i="43" s="1"/>
  <c r="AT23" i="43"/>
  <c r="AM23" i="43"/>
  <c r="AJ23" i="43"/>
  <c r="AC23" i="43"/>
  <c r="Z23" i="43"/>
  <c r="W23" i="43"/>
  <c r="P23" i="43"/>
  <c r="M23" i="43"/>
  <c r="E23" i="43"/>
  <c r="G23" i="43" s="1"/>
  <c r="AT22" i="43"/>
  <c r="AM22" i="43"/>
  <c r="AJ22" i="43"/>
  <c r="AC22" i="43"/>
  <c r="Z22" i="43"/>
  <c r="W22" i="43"/>
  <c r="P22" i="43"/>
  <c r="M22" i="43"/>
  <c r="E22" i="43"/>
  <c r="G22" i="43" s="1"/>
  <c r="AT21" i="43"/>
  <c r="AM21" i="43"/>
  <c r="AJ21" i="43"/>
  <c r="AC21" i="43"/>
  <c r="Z21" i="43"/>
  <c r="W21" i="43"/>
  <c r="P21" i="43"/>
  <c r="M21" i="43"/>
  <c r="E21" i="43"/>
  <c r="G21" i="43" s="1"/>
  <c r="AT20" i="43"/>
  <c r="AM20" i="43"/>
  <c r="AJ20" i="43"/>
  <c r="AC20" i="43"/>
  <c r="Z20" i="43"/>
  <c r="W20" i="43"/>
  <c r="P20" i="43"/>
  <c r="M20" i="43"/>
  <c r="E20" i="43"/>
  <c r="G20" i="43" s="1"/>
  <c r="AT19" i="43"/>
  <c r="AM19" i="43"/>
  <c r="AJ19" i="43"/>
  <c r="AC19" i="43"/>
  <c r="Z19" i="43"/>
  <c r="W19" i="43"/>
  <c r="P19" i="43"/>
  <c r="M19" i="43"/>
  <c r="E19" i="43"/>
  <c r="G19" i="43" s="1"/>
  <c r="AT18" i="43"/>
  <c r="AM18" i="43"/>
  <c r="AJ18" i="43"/>
  <c r="AC18" i="43"/>
  <c r="Z18" i="43"/>
  <c r="W18" i="43"/>
  <c r="P18" i="43"/>
  <c r="M18" i="43"/>
  <c r="E18" i="43"/>
  <c r="G18" i="43" s="1"/>
  <c r="AT17" i="43"/>
  <c r="AM17" i="43"/>
  <c r="AJ17" i="43"/>
  <c r="AC17" i="43"/>
  <c r="Z17" i="43"/>
  <c r="W17" i="43"/>
  <c r="P17" i="43"/>
  <c r="M17" i="43"/>
  <c r="E17" i="43"/>
  <c r="G17" i="43" s="1"/>
  <c r="H17" i="43" s="1"/>
  <c r="AS8" i="43"/>
  <c r="AR8" i="43"/>
  <c r="AL8" i="43"/>
  <c r="AK8" i="43"/>
  <c r="AI8" i="43"/>
  <c r="AH8" i="43"/>
  <c r="AB8" i="43"/>
  <c r="AA8" i="43"/>
  <c r="Y8" i="43"/>
  <c r="X8" i="43"/>
  <c r="V8" i="43"/>
  <c r="U8" i="43"/>
  <c r="O8" i="43"/>
  <c r="N8" i="43"/>
  <c r="L8" i="43"/>
  <c r="K8" i="43"/>
  <c r="F8" i="43"/>
  <c r="D8" i="43"/>
  <c r="C8" i="43"/>
  <c r="CE128" i="42"/>
  <c r="CD128" i="42"/>
  <c r="CC128" i="42"/>
  <c r="CB128" i="42"/>
  <c r="CA128" i="42"/>
  <c r="BZ128" i="42"/>
  <c r="BY128" i="42"/>
  <c r="BX128" i="42"/>
  <c r="BW128" i="42"/>
  <c r="BV128" i="42"/>
  <c r="BU128" i="42"/>
  <c r="BT128" i="42"/>
  <c r="BS128" i="42"/>
  <c r="BR128" i="42"/>
  <c r="BQ128" i="42"/>
  <c r="BP128" i="42"/>
  <c r="BO128" i="42"/>
  <c r="BN128" i="42"/>
  <c r="BM128" i="42"/>
  <c r="BL128" i="42"/>
  <c r="BK128" i="42"/>
  <c r="BJ128" i="42"/>
  <c r="BI128" i="42"/>
  <c r="BH128" i="42"/>
  <c r="BG128" i="42"/>
  <c r="BF128" i="42"/>
  <c r="BE128" i="42"/>
  <c r="BD128" i="42"/>
  <c r="BC128" i="42"/>
  <c r="BB128" i="42"/>
  <c r="BA128" i="42"/>
  <c r="AZ128" i="42"/>
  <c r="AY128" i="42"/>
  <c r="AX128" i="42"/>
  <c r="AW128" i="42"/>
  <c r="AV128" i="42"/>
  <c r="AU128" i="42"/>
  <c r="AT128" i="42"/>
  <c r="AS128" i="42"/>
  <c r="AR128" i="42"/>
  <c r="AQ128" i="42"/>
  <c r="AP128" i="42"/>
  <c r="AO128" i="42"/>
  <c r="AN128" i="42"/>
  <c r="AM128" i="42"/>
  <c r="AL128" i="42"/>
  <c r="AK128" i="42"/>
  <c r="AJ128" i="42"/>
  <c r="AI128" i="42"/>
  <c r="AH128" i="42"/>
  <c r="AG128" i="42"/>
  <c r="AF128" i="42"/>
  <c r="AE128" i="42"/>
  <c r="AD128" i="42"/>
  <c r="AC128" i="42"/>
  <c r="AB128" i="42"/>
  <c r="AA128" i="42"/>
  <c r="Z128" i="42"/>
  <c r="Y128" i="42"/>
  <c r="X128" i="42"/>
  <c r="W128" i="42"/>
  <c r="V128" i="42"/>
  <c r="U128" i="42"/>
  <c r="T128" i="42"/>
  <c r="S128" i="42"/>
  <c r="R128" i="42"/>
  <c r="Q128" i="42"/>
  <c r="P128" i="42"/>
  <c r="O128" i="42"/>
  <c r="N128" i="42"/>
  <c r="M128" i="42"/>
  <c r="L128" i="42"/>
  <c r="K128" i="42"/>
  <c r="J128" i="42"/>
  <c r="I128" i="42"/>
  <c r="H128" i="42"/>
  <c r="H133" i="42" s="1"/>
  <c r="G128" i="42"/>
  <c r="G133" i="42" s="1"/>
  <c r="F128" i="42"/>
  <c r="F133" i="42" s="1"/>
  <c r="E128" i="42"/>
  <c r="E133" i="42" s="1"/>
  <c r="D128" i="42"/>
  <c r="D133" i="42" s="1"/>
  <c r="CE96" i="42"/>
  <c r="CD96" i="42"/>
  <c r="CC96" i="42"/>
  <c r="CB96" i="42"/>
  <c r="CA96" i="42"/>
  <c r="BZ96" i="42"/>
  <c r="BY96" i="42"/>
  <c r="BX96" i="42"/>
  <c r="BW96" i="42"/>
  <c r="BV96" i="42"/>
  <c r="BU96" i="42"/>
  <c r="BT96" i="42"/>
  <c r="BS96" i="42"/>
  <c r="BR96" i="42"/>
  <c r="BQ96" i="42"/>
  <c r="BP96" i="42"/>
  <c r="BO96" i="42"/>
  <c r="BN96" i="42"/>
  <c r="BM96" i="42"/>
  <c r="BL96" i="42"/>
  <c r="BK96" i="42"/>
  <c r="BJ96" i="42"/>
  <c r="BI96" i="42"/>
  <c r="BH96" i="42"/>
  <c r="BG96" i="42"/>
  <c r="BF96" i="42"/>
  <c r="BE96" i="42"/>
  <c r="BD96" i="42"/>
  <c r="BC96" i="42"/>
  <c r="BB96" i="42"/>
  <c r="BA96" i="42"/>
  <c r="AZ96" i="42"/>
  <c r="AY96" i="42"/>
  <c r="AX96" i="42"/>
  <c r="AW96" i="42"/>
  <c r="AV96" i="42"/>
  <c r="AU96" i="42"/>
  <c r="AT96" i="42"/>
  <c r="AS96" i="42"/>
  <c r="AR96" i="42"/>
  <c r="AQ96" i="42"/>
  <c r="AP96" i="42"/>
  <c r="AO96" i="42"/>
  <c r="AN96" i="42"/>
  <c r="AM96" i="42"/>
  <c r="AL96" i="42"/>
  <c r="AK96" i="42"/>
  <c r="AJ96" i="42"/>
  <c r="AI96" i="42"/>
  <c r="AH96" i="42"/>
  <c r="AG96" i="42"/>
  <c r="AF96" i="42"/>
  <c r="AE96" i="42"/>
  <c r="AD96" i="42"/>
  <c r="AC96" i="42"/>
  <c r="AB96" i="42"/>
  <c r="AA96" i="42"/>
  <c r="Z96" i="42"/>
  <c r="Y96" i="42"/>
  <c r="X96" i="42"/>
  <c r="W96" i="42"/>
  <c r="V96" i="42"/>
  <c r="U96" i="42"/>
  <c r="T96" i="42"/>
  <c r="S96" i="42"/>
  <c r="R96" i="42"/>
  <c r="Q96" i="42"/>
  <c r="P96" i="42"/>
  <c r="O96" i="42"/>
  <c r="N96" i="42"/>
  <c r="M96" i="42"/>
  <c r="L96" i="42"/>
  <c r="K96" i="42"/>
  <c r="J96" i="42"/>
  <c r="I96" i="42"/>
  <c r="H96" i="42"/>
  <c r="G96" i="42"/>
  <c r="F96" i="42"/>
  <c r="E96" i="42"/>
  <c r="D96" i="42"/>
  <c r="H55" i="42"/>
  <c r="E45" i="42"/>
  <c r="D45" i="42"/>
  <c r="O29" i="42"/>
  <c r="N44" i="42"/>
  <c r="L44" i="42"/>
  <c r="K44" i="42"/>
  <c r="J44" i="42"/>
  <c r="F74" i="42"/>
  <c r="E44" i="42"/>
  <c r="D44" i="42"/>
  <c r="O28" i="42"/>
  <c r="N72" i="42"/>
  <c r="E28" i="42"/>
  <c r="D43" i="42"/>
  <c r="P27" i="42"/>
  <c r="O27" i="42"/>
  <c r="M71" i="42"/>
  <c r="D42" i="42"/>
  <c r="E133" i="44" l="1"/>
  <c r="E132" i="44"/>
  <c r="E131" i="44"/>
  <c r="F133" i="44"/>
  <c r="F132" i="44"/>
  <c r="F131" i="44"/>
  <c r="H133" i="44"/>
  <c r="H132" i="44"/>
  <c r="H131" i="44"/>
  <c r="G133" i="44"/>
  <c r="G132" i="44"/>
  <c r="G131" i="44"/>
  <c r="D131" i="44"/>
  <c r="D133" i="44"/>
  <c r="D132" i="44"/>
  <c r="BU20" i="40"/>
  <c r="BM20" i="40"/>
  <c r="BE20" i="40"/>
  <c r="AW20" i="40"/>
  <c r="AO20" i="40"/>
  <c r="AG20" i="40"/>
  <c r="Y20" i="40"/>
  <c r="Q20" i="40"/>
  <c r="I20" i="40"/>
  <c r="BP19" i="40"/>
  <c r="BH19" i="40"/>
  <c r="AZ19" i="40"/>
  <c r="AR19" i="40"/>
  <c r="AJ19" i="40"/>
  <c r="AB19" i="40"/>
  <c r="T19" i="40"/>
  <c r="L19" i="40"/>
  <c r="BR18" i="40"/>
  <c r="BJ18" i="40"/>
  <c r="BB18" i="40"/>
  <c r="AT18" i="40"/>
  <c r="AL18" i="40"/>
  <c r="AD18" i="40"/>
  <c r="V18" i="40"/>
  <c r="N18" i="40"/>
  <c r="D82" i="43"/>
  <c r="L81" i="43"/>
  <c r="V79" i="43"/>
  <c r="AI76" i="43"/>
  <c r="D74" i="43"/>
  <c r="L73" i="43"/>
  <c r="V72" i="43"/>
  <c r="BT20" i="40"/>
  <c r="BL20" i="40"/>
  <c r="BD20" i="40"/>
  <c r="AV20" i="40"/>
  <c r="AN20" i="40"/>
  <c r="AF20" i="40"/>
  <c r="X20" i="40"/>
  <c r="P20" i="40"/>
  <c r="H20" i="40"/>
  <c r="BW19" i="40"/>
  <c r="BO19" i="40"/>
  <c r="BG19" i="40"/>
  <c r="AY19" i="40"/>
  <c r="AQ19" i="40"/>
  <c r="AI19" i="40"/>
  <c r="AA19" i="40"/>
  <c r="S19" i="40"/>
  <c r="BQ18" i="40"/>
  <c r="BI18" i="40"/>
  <c r="BA18" i="40"/>
  <c r="AS18" i="40"/>
  <c r="AK18" i="40"/>
  <c r="AC18" i="40"/>
  <c r="U18" i="40"/>
  <c r="M18" i="40"/>
  <c r="AI82" i="43"/>
  <c r="D81" i="43"/>
  <c r="L80" i="43"/>
  <c r="V78" i="43"/>
  <c r="AI75" i="43"/>
  <c r="D73" i="43"/>
  <c r="BS20" i="40"/>
  <c r="BK20" i="40"/>
  <c r="BC20" i="40"/>
  <c r="AU20" i="40"/>
  <c r="AM20" i="40"/>
  <c r="AE20" i="40"/>
  <c r="W20" i="40"/>
  <c r="O20" i="40"/>
  <c r="G20" i="40"/>
  <c r="BV19" i="40"/>
  <c r="BN19" i="40"/>
  <c r="BF19" i="40"/>
  <c r="AX19" i="40"/>
  <c r="AP19" i="40"/>
  <c r="AH19" i="40"/>
  <c r="Z19" i="40"/>
  <c r="R19" i="40"/>
  <c r="BP18" i="40"/>
  <c r="BH18" i="40"/>
  <c r="AZ18" i="40"/>
  <c r="AR18" i="40"/>
  <c r="AJ18" i="40"/>
  <c r="AB18" i="40"/>
  <c r="T18" i="40"/>
  <c r="L18" i="40"/>
  <c r="D80" i="43"/>
  <c r="L79" i="43"/>
  <c r="V77" i="43"/>
  <c r="AI74" i="43"/>
  <c r="BR20" i="40"/>
  <c r="BJ20" i="40"/>
  <c r="BB20" i="40"/>
  <c r="AT20" i="40"/>
  <c r="AL20" i="40"/>
  <c r="AD20" i="40"/>
  <c r="V20" i="40"/>
  <c r="N20" i="40"/>
  <c r="F20" i="40"/>
  <c r="BU19" i="40"/>
  <c r="BM19" i="40"/>
  <c r="BE19" i="40"/>
  <c r="AW19" i="40"/>
  <c r="AO19" i="40"/>
  <c r="AG19" i="40"/>
  <c r="Y19" i="40"/>
  <c r="Q19" i="40"/>
  <c r="BW18" i="40"/>
  <c r="BO18" i="40"/>
  <c r="BG18" i="40"/>
  <c r="AY18" i="40"/>
  <c r="AQ18" i="40"/>
  <c r="AI18" i="40"/>
  <c r="AA18" i="40"/>
  <c r="S18" i="40"/>
  <c r="AI81" i="43"/>
  <c r="D79" i="43"/>
  <c r="L78" i="43"/>
  <c r="V76" i="43"/>
  <c r="AI73" i="43"/>
  <c r="L72" i="43"/>
  <c r="BQ20" i="40"/>
  <c r="BI20" i="40"/>
  <c r="BA20" i="40"/>
  <c r="AS20" i="40"/>
  <c r="AK20" i="40"/>
  <c r="AC20" i="40"/>
  <c r="U20" i="40"/>
  <c r="M20" i="40"/>
  <c r="E20" i="40"/>
  <c r="BT19" i="40"/>
  <c r="BL19" i="40"/>
  <c r="BD19" i="40"/>
  <c r="AV19" i="40"/>
  <c r="AN19" i="40"/>
  <c r="AF19" i="40"/>
  <c r="X19" i="40"/>
  <c r="P19" i="40"/>
  <c r="BV18" i="40"/>
  <c r="BN18" i="40"/>
  <c r="BF18" i="40"/>
  <c r="AX18" i="40"/>
  <c r="AP18" i="40"/>
  <c r="AH18" i="40"/>
  <c r="Z18" i="40"/>
  <c r="R18" i="40"/>
  <c r="V82" i="43"/>
  <c r="AI80" i="43"/>
  <c r="D78" i="43"/>
  <c r="L77" i="43"/>
  <c r="V75" i="43"/>
  <c r="AI72" i="43"/>
  <c r="BW20" i="40"/>
  <c r="BO20" i="40"/>
  <c r="BG20" i="40"/>
  <c r="AY20" i="40"/>
  <c r="AQ20" i="40"/>
  <c r="AI20" i="40"/>
  <c r="AA20" i="40"/>
  <c r="S20" i="40"/>
  <c r="K20" i="40"/>
  <c r="C20" i="40"/>
  <c r="BR19" i="40"/>
  <c r="BJ19" i="40"/>
  <c r="BB19" i="40"/>
  <c r="AT19" i="40"/>
  <c r="AL19" i="40"/>
  <c r="AD19" i="40"/>
  <c r="V19" i="40"/>
  <c r="N19" i="40"/>
  <c r="BT18" i="40"/>
  <c r="BL18" i="40"/>
  <c r="BD18" i="40"/>
  <c r="AV18" i="40"/>
  <c r="AN18" i="40"/>
  <c r="AF18" i="40"/>
  <c r="X18" i="40"/>
  <c r="P18" i="40"/>
  <c r="L82" i="43"/>
  <c r="V81" i="43"/>
  <c r="AI78" i="43"/>
  <c r="D76" i="43"/>
  <c r="L75" i="43"/>
  <c r="V73" i="43"/>
  <c r="AZ20" i="40"/>
  <c r="T20" i="40"/>
  <c r="BQ19" i="40"/>
  <c r="AK19" i="40"/>
  <c r="AU18" i="40"/>
  <c r="O18" i="40"/>
  <c r="V80" i="43"/>
  <c r="F93" i="45"/>
  <c r="AA90" i="45"/>
  <c r="F89" i="45"/>
  <c r="N84" i="45"/>
  <c r="AA82" i="45"/>
  <c r="Y81" i="45"/>
  <c r="D80" i="45"/>
  <c r="L75" i="45"/>
  <c r="Y73" i="45"/>
  <c r="N85" i="45"/>
  <c r="BP20" i="40"/>
  <c r="U19" i="40"/>
  <c r="F97" i="45"/>
  <c r="Y77" i="45"/>
  <c r="O19" i="40"/>
  <c r="F96" i="45"/>
  <c r="N83" i="45"/>
  <c r="F82" i="45"/>
  <c r="Y72" i="45"/>
  <c r="AX20" i="40"/>
  <c r="R20" i="40"/>
  <c r="BK19" i="40"/>
  <c r="AE19" i="40"/>
  <c r="BU18" i="40"/>
  <c r="AO18" i="40"/>
  <c r="AI79" i="43"/>
  <c r="L76" i="43"/>
  <c r="F92" i="45"/>
  <c r="N87" i="45"/>
  <c r="AA85" i="45"/>
  <c r="F84" i="45"/>
  <c r="Y82" i="45"/>
  <c r="L78" i="45"/>
  <c r="Y76" i="45"/>
  <c r="D75" i="45"/>
  <c r="L72" i="45"/>
  <c r="AA83" i="45"/>
  <c r="D20" i="40"/>
  <c r="AA86" i="45"/>
  <c r="AH20" i="40"/>
  <c r="D72" i="43"/>
  <c r="AA89" i="45"/>
  <c r="AR20" i="40"/>
  <c r="L20" i="40"/>
  <c r="BI19" i="40"/>
  <c r="AC19" i="40"/>
  <c r="BS18" i="40"/>
  <c r="AM18" i="40"/>
  <c r="N90" i="45"/>
  <c r="AA88" i="45"/>
  <c r="F87" i="45"/>
  <c r="L81" i="45"/>
  <c r="Y79" i="45"/>
  <c r="D78" i="45"/>
  <c r="L73" i="45"/>
  <c r="N82" i="45"/>
  <c r="AJ20" i="40"/>
  <c r="BK18" i="40"/>
  <c r="D75" i="43"/>
  <c r="F85" i="45"/>
  <c r="L79" i="45"/>
  <c r="N91" i="45"/>
  <c r="D79" i="45"/>
  <c r="BV20" i="40"/>
  <c r="AP20" i="40"/>
  <c r="J20" i="40"/>
  <c r="BC19" i="40"/>
  <c r="W19" i="40"/>
  <c r="BM18" i="40"/>
  <c r="AG18" i="40"/>
  <c r="F98" i="45"/>
  <c r="AA91" i="45"/>
  <c r="F90" i="45"/>
  <c r="L76" i="45"/>
  <c r="Y74" i="45"/>
  <c r="BA19" i="40"/>
  <c r="D76" i="45"/>
  <c r="BN20" i="40"/>
  <c r="BE18" i="40"/>
  <c r="F88" i="45"/>
  <c r="BH20" i="40"/>
  <c r="AB20" i="40"/>
  <c r="AS19" i="40"/>
  <c r="M19" i="40"/>
  <c r="BC18" i="40"/>
  <c r="W18" i="40"/>
  <c r="AI77" i="43"/>
  <c r="L74" i="43"/>
  <c r="F95" i="45"/>
  <c r="F91" i="45"/>
  <c r="N86" i="45"/>
  <c r="AA84" i="45"/>
  <c r="F83" i="45"/>
  <c r="D82" i="45"/>
  <c r="L77" i="45"/>
  <c r="Y75" i="45"/>
  <c r="D74" i="45"/>
  <c r="D81" i="45"/>
  <c r="D73" i="45"/>
  <c r="AE18" i="40"/>
  <c r="AU19" i="40"/>
  <c r="Y18" i="40"/>
  <c r="V74" i="43"/>
  <c r="Y80" i="45"/>
  <c r="L74" i="45"/>
  <c r="BF20" i="40"/>
  <c r="Z20" i="40"/>
  <c r="BS19" i="40"/>
  <c r="AM19" i="40"/>
  <c r="AW18" i="40"/>
  <c r="Q18" i="40"/>
  <c r="D77" i="43"/>
  <c r="F94" i="45"/>
  <c r="N89" i="45"/>
  <c r="AA87" i="45"/>
  <c r="F86" i="45"/>
  <c r="L80" i="45"/>
  <c r="Y78" i="45"/>
  <c r="D77" i="45"/>
  <c r="D72" i="45"/>
  <c r="N88" i="45"/>
  <c r="L82" i="45"/>
  <c r="F96" i="43"/>
  <c r="F90" i="43"/>
  <c r="F86" i="43"/>
  <c r="F95" i="43"/>
  <c r="F94" i="43"/>
  <c r="F89" i="43"/>
  <c r="F85" i="43"/>
  <c r="F93" i="43"/>
  <c r="F92" i="43"/>
  <c r="F88" i="43"/>
  <c r="F84" i="43"/>
  <c r="F98" i="43"/>
  <c r="F91" i="43"/>
  <c r="F87" i="43"/>
  <c r="F83" i="43"/>
  <c r="F97" i="43"/>
  <c r="F82" i="43"/>
  <c r="BW28" i="40"/>
  <c r="BO28" i="40"/>
  <c r="BG28" i="40"/>
  <c r="AY28" i="40"/>
  <c r="AQ28" i="40"/>
  <c r="AI28" i="40"/>
  <c r="AA28" i="40"/>
  <c r="S28" i="40"/>
  <c r="K28" i="40"/>
  <c r="C28" i="40"/>
  <c r="W27" i="40"/>
  <c r="O27" i="40"/>
  <c r="AT26" i="40"/>
  <c r="AL26" i="40"/>
  <c r="AD26" i="40"/>
  <c r="V26" i="40"/>
  <c r="N26" i="40"/>
  <c r="AR25" i="40"/>
  <c r="AJ25" i="40"/>
  <c r="AB25" i="40"/>
  <c r="T25" i="40"/>
  <c r="L25" i="40"/>
  <c r="O24" i="40"/>
  <c r="G24" i="40"/>
  <c r="AY23" i="40"/>
  <c r="AQ23" i="40"/>
  <c r="AI23" i="40"/>
  <c r="AA23" i="40"/>
  <c r="BE22" i="40"/>
  <c r="AL82" i="43"/>
  <c r="O80" i="43"/>
  <c r="Y78" i="43"/>
  <c r="AB77" i="43"/>
  <c r="AL75" i="43"/>
  <c r="AS74" i="43"/>
  <c r="AL71" i="43"/>
  <c r="AS70" i="43"/>
  <c r="O68" i="43"/>
  <c r="Y66" i="43"/>
  <c r="AB65" i="43"/>
  <c r="AL64" i="43"/>
  <c r="O63" i="43"/>
  <c r="Y61" i="43"/>
  <c r="O55" i="43"/>
  <c r="Y53" i="43"/>
  <c r="BV28" i="40"/>
  <c r="BN28" i="40"/>
  <c r="BF28" i="40"/>
  <c r="AX28" i="40"/>
  <c r="AP28" i="40"/>
  <c r="AH28" i="40"/>
  <c r="Z28" i="40"/>
  <c r="R28" i="40"/>
  <c r="J28" i="40"/>
  <c r="AD27" i="40"/>
  <c r="V27" i="40"/>
  <c r="N27" i="40"/>
  <c r="AS26" i="40"/>
  <c r="AK26" i="40"/>
  <c r="AC26" i="40"/>
  <c r="U26" i="40"/>
  <c r="M26" i="40"/>
  <c r="AQ25" i="40"/>
  <c r="AI25" i="40"/>
  <c r="AA25" i="40"/>
  <c r="S25" i="40"/>
  <c r="V24" i="40"/>
  <c r="N24" i="40"/>
  <c r="F24" i="40"/>
  <c r="AX23" i="40"/>
  <c r="AP23" i="40"/>
  <c r="AH23" i="40"/>
  <c r="Z23" i="40"/>
  <c r="BD22" i="40"/>
  <c r="AS89" i="43"/>
  <c r="AS85" i="43"/>
  <c r="AS81" i="43"/>
  <c r="O79" i="43"/>
  <c r="Y77" i="43"/>
  <c r="AB76" i="43"/>
  <c r="AL74" i="43"/>
  <c r="AS73" i="43"/>
  <c r="AL70" i="43"/>
  <c r="AS69" i="43"/>
  <c r="O67" i="43"/>
  <c r="Y65" i="43"/>
  <c r="O62" i="43"/>
  <c r="Y60" i="43"/>
  <c r="O54" i="43"/>
  <c r="Y52" i="43"/>
  <c r="BU28" i="40"/>
  <c r="BM28" i="40"/>
  <c r="BE28" i="40"/>
  <c r="AW28" i="40"/>
  <c r="AO28" i="40"/>
  <c r="AG28" i="40"/>
  <c r="Y28" i="40"/>
  <c r="Q28" i="40"/>
  <c r="I28" i="40"/>
  <c r="AC27" i="40"/>
  <c r="U27" i="40"/>
  <c r="M27" i="40"/>
  <c r="AR26" i="40"/>
  <c r="AJ26" i="40"/>
  <c r="AB26" i="40"/>
  <c r="T26" i="40"/>
  <c r="L26" i="40"/>
  <c r="AP25" i="40"/>
  <c r="AH25" i="40"/>
  <c r="Z25" i="40"/>
  <c r="R25" i="40"/>
  <c r="U24" i="40"/>
  <c r="M24" i="40"/>
  <c r="E24" i="40"/>
  <c r="AW23" i="40"/>
  <c r="AO23" i="40"/>
  <c r="AG23" i="40"/>
  <c r="Y23" i="40"/>
  <c r="BC22" i="40"/>
  <c r="AB82" i="43"/>
  <c r="AL81" i="43"/>
  <c r="AS80" i="43"/>
  <c r="O78" i="43"/>
  <c r="Y76" i="43"/>
  <c r="AB75" i="43"/>
  <c r="AL73" i="43"/>
  <c r="AS72" i="43"/>
  <c r="O72" i="43"/>
  <c r="AB71" i="43"/>
  <c r="AL69" i="43"/>
  <c r="AS68" i="43"/>
  <c r="O66" i="43"/>
  <c r="O61" i="43"/>
  <c r="Y59" i="43"/>
  <c r="O53" i="43"/>
  <c r="BT28" i="40"/>
  <c r="BL28" i="40"/>
  <c r="BD28" i="40"/>
  <c r="AV28" i="40"/>
  <c r="AN28" i="40"/>
  <c r="AF28" i="40"/>
  <c r="X28" i="40"/>
  <c r="P28" i="40"/>
  <c r="H28" i="40"/>
  <c r="AB27" i="40"/>
  <c r="T27" i="40"/>
  <c r="L27" i="40"/>
  <c r="AQ26" i="40"/>
  <c r="AI26" i="40"/>
  <c r="AA26" i="40"/>
  <c r="S26" i="40"/>
  <c r="AW25" i="40"/>
  <c r="AO25" i="40"/>
  <c r="AG25" i="40"/>
  <c r="Y25" i="40"/>
  <c r="Q25" i="40"/>
  <c r="T24" i="40"/>
  <c r="L24" i="40"/>
  <c r="D24" i="40"/>
  <c r="AV23" i="40"/>
  <c r="AN23" i="40"/>
  <c r="AF23" i="40"/>
  <c r="X23" i="40"/>
  <c r="BB22" i="40"/>
  <c r="AS88" i="43"/>
  <c r="AS84" i="43"/>
  <c r="Y82" i="43"/>
  <c r="AL80" i="43"/>
  <c r="AS79" i="43"/>
  <c r="O77" i="43"/>
  <c r="Y75" i="43"/>
  <c r="AB74" i="43"/>
  <c r="AL72" i="43"/>
  <c r="Y71" i="43"/>
  <c r="AB70" i="43"/>
  <c r="AL68" i="43"/>
  <c r="AS67" i="43"/>
  <c r="O65" i="43"/>
  <c r="AB64" i="43"/>
  <c r="O60" i="43"/>
  <c r="Y58" i="43"/>
  <c r="O52" i="43"/>
  <c r="BS28" i="40"/>
  <c r="BK28" i="40"/>
  <c r="BC28" i="40"/>
  <c r="AU28" i="40"/>
  <c r="AM28" i="40"/>
  <c r="AE28" i="40"/>
  <c r="W28" i="40"/>
  <c r="O28" i="40"/>
  <c r="G28" i="40"/>
  <c r="AA27" i="40"/>
  <c r="S27" i="40"/>
  <c r="K27" i="40"/>
  <c r="AP26" i="40"/>
  <c r="AH26" i="40"/>
  <c r="Z26" i="40"/>
  <c r="R26" i="40"/>
  <c r="AV25" i="40"/>
  <c r="AN25" i="40"/>
  <c r="AF25" i="40"/>
  <c r="X25" i="40"/>
  <c r="P25" i="40"/>
  <c r="S24" i="40"/>
  <c r="K24" i="40"/>
  <c r="C24" i="40"/>
  <c r="AU23" i="40"/>
  <c r="AM23" i="40"/>
  <c r="AE23" i="40"/>
  <c r="W23" i="40"/>
  <c r="AB81" i="43"/>
  <c r="AL79" i="43"/>
  <c r="AS78" i="43"/>
  <c r="O76" i="43"/>
  <c r="Y74" i="43"/>
  <c r="AB73" i="43"/>
  <c r="Y70" i="43"/>
  <c r="AB69" i="43"/>
  <c r="AL67" i="43"/>
  <c r="AS66" i="43"/>
  <c r="O59" i="43"/>
  <c r="Y57" i="43"/>
  <c r="BQ28" i="40"/>
  <c r="BI28" i="40"/>
  <c r="BA28" i="40"/>
  <c r="AS28" i="40"/>
  <c r="AK28" i="40"/>
  <c r="AC28" i="40"/>
  <c r="U28" i="40"/>
  <c r="M28" i="40"/>
  <c r="E28" i="40"/>
  <c r="Y27" i="40"/>
  <c r="Q27" i="40"/>
  <c r="AV26" i="40"/>
  <c r="AN26" i="40"/>
  <c r="AF26" i="40"/>
  <c r="X26" i="40"/>
  <c r="P26" i="40"/>
  <c r="AT25" i="40"/>
  <c r="AL25" i="40"/>
  <c r="AD25" i="40"/>
  <c r="V25" i="40"/>
  <c r="N25" i="40"/>
  <c r="Q24" i="40"/>
  <c r="I24" i="40"/>
  <c r="BA23" i="40"/>
  <c r="AS23" i="40"/>
  <c r="AK23" i="40"/>
  <c r="AC23" i="40"/>
  <c r="BG22" i="40"/>
  <c r="Y80" i="43"/>
  <c r="AB79" i="43"/>
  <c r="AL77" i="43"/>
  <c r="AS76" i="43"/>
  <c r="O74" i="43"/>
  <c r="AB72" i="43"/>
  <c r="O70" i="43"/>
  <c r="Y68" i="43"/>
  <c r="AB67" i="43"/>
  <c r="AL65" i="43"/>
  <c r="AS64" i="43"/>
  <c r="Y63" i="43"/>
  <c r="O57" i="43"/>
  <c r="Y55" i="43"/>
  <c r="AR28" i="40"/>
  <c r="L28" i="40"/>
  <c r="AU26" i="40"/>
  <c r="O26" i="40"/>
  <c r="U25" i="40"/>
  <c r="AZ23" i="40"/>
  <c r="BF22" i="40"/>
  <c r="AS86" i="43"/>
  <c r="AL76" i="43"/>
  <c r="O73" i="43"/>
  <c r="AB68" i="43"/>
  <c r="Y64" i="43"/>
  <c r="Y62" i="43"/>
  <c r="O47" i="43"/>
  <c r="Y45" i="43"/>
  <c r="V87" i="45"/>
  <c r="AH85" i="45"/>
  <c r="V78" i="45"/>
  <c r="AH76" i="45"/>
  <c r="T72" i="45"/>
  <c r="T66" i="45"/>
  <c r="AH64" i="45"/>
  <c r="T63" i="45"/>
  <c r="T55" i="45"/>
  <c r="T47" i="45"/>
  <c r="T67" i="45"/>
  <c r="T40" i="45"/>
  <c r="BH28" i="40"/>
  <c r="O69" i="43"/>
  <c r="Y54" i="43"/>
  <c r="AH80" i="45"/>
  <c r="AH68" i="45"/>
  <c r="T51" i="45"/>
  <c r="V28" i="40"/>
  <c r="AD23" i="40"/>
  <c r="AH75" i="45"/>
  <c r="T62" i="45"/>
  <c r="T46" i="45"/>
  <c r="BR28" i="40"/>
  <c r="AL28" i="40"/>
  <c r="F28" i="40"/>
  <c r="AO26" i="40"/>
  <c r="AU25" i="40"/>
  <c r="O25" i="40"/>
  <c r="AT23" i="40"/>
  <c r="AS83" i="43"/>
  <c r="AL66" i="43"/>
  <c r="O46" i="43"/>
  <c r="V90" i="45"/>
  <c r="AH88" i="45"/>
  <c r="V81" i="45"/>
  <c r="AH79" i="45"/>
  <c r="V73" i="45"/>
  <c r="T69" i="45"/>
  <c r="AH67" i="45"/>
  <c r="T58" i="45"/>
  <c r="T50" i="45"/>
  <c r="T42" i="45"/>
  <c r="T64" i="45"/>
  <c r="T48" i="45"/>
  <c r="AE26" i="40"/>
  <c r="T70" i="45"/>
  <c r="T43" i="45"/>
  <c r="AE25" i="40"/>
  <c r="AS91" i="43"/>
  <c r="AS77" i="43"/>
  <c r="Y48" i="43"/>
  <c r="T54" i="45"/>
  <c r="BP28" i="40"/>
  <c r="AJ28" i="40"/>
  <c r="D28" i="40"/>
  <c r="AM26" i="40"/>
  <c r="AS25" i="40"/>
  <c r="M25" i="40"/>
  <c r="AR23" i="40"/>
  <c r="AS82" i="43"/>
  <c r="Y79" i="43"/>
  <c r="AS75" i="43"/>
  <c r="Y72" i="43"/>
  <c r="O71" i="43"/>
  <c r="Y69" i="43"/>
  <c r="O64" i="43"/>
  <c r="Y51" i="43"/>
  <c r="AH91" i="45"/>
  <c r="V85" i="45"/>
  <c r="AH83" i="45"/>
  <c r="V82" i="45"/>
  <c r="V76" i="45"/>
  <c r="AH74" i="45"/>
  <c r="AH70" i="45"/>
  <c r="T61" i="45"/>
  <c r="T53" i="45"/>
  <c r="T45" i="45"/>
  <c r="T56" i="45"/>
  <c r="X27" i="40"/>
  <c r="T59" i="45"/>
  <c r="J24" i="40"/>
  <c r="T65" i="45"/>
  <c r="BJ28" i="40"/>
  <c r="AD28" i="40"/>
  <c r="Z27" i="40"/>
  <c r="AG26" i="40"/>
  <c r="AM25" i="40"/>
  <c r="R24" i="40"/>
  <c r="AL23" i="40"/>
  <c r="O82" i="43"/>
  <c r="AL78" i="43"/>
  <c r="O75" i="43"/>
  <c r="AB66" i="43"/>
  <c r="Y50" i="43"/>
  <c r="O45" i="43"/>
  <c r="V88" i="45"/>
  <c r="V79" i="45"/>
  <c r="AH77" i="45"/>
  <c r="AB28" i="40"/>
  <c r="AJ23" i="40"/>
  <c r="V91" i="45"/>
  <c r="V83" i="45"/>
  <c r="R27" i="40"/>
  <c r="V77" i="45"/>
  <c r="AH71" i="45"/>
  <c r="AZ28" i="40"/>
  <c r="T28" i="40"/>
  <c r="P27" i="40"/>
  <c r="W26" i="40"/>
  <c r="AC25" i="40"/>
  <c r="H24" i="40"/>
  <c r="AB23" i="40"/>
  <c r="AS90" i="43"/>
  <c r="O81" i="43"/>
  <c r="O58" i="43"/>
  <c r="O56" i="43"/>
  <c r="O49" i="43"/>
  <c r="Y47" i="43"/>
  <c r="V89" i="45"/>
  <c r="AH87" i="45"/>
  <c r="V80" i="45"/>
  <c r="AH78" i="45"/>
  <c r="T68" i="45"/>
  <c r="AH66" i="45"/>
  <c r="T57" i="45"/>
  <c r="T49" i="45"/>
  <c r="T41" i="45"/>
  <c r="AK25" i="40"/>
  <c r="AB78" i="43"/>
  <c r="Y56" i="43"/>
  <c r="O51" i="43"/>
  <c r="AH89" i="45"/>
  <c r="AH72" i="45"/>
  <c r="BB28" i="40"/>
  <c r="Y81" i="43"/>
  <c r="Y67" i="43"/>
  <c r="O50" i="43"/>
  <c r="AH84" i="45"/>
  <c r="AT28" i="40"/>
  <c r="N28" i="40"/>
  <c r="AW26" i="40"/>
  <c r="Q26" i="40"/>
  <c r="W25" i="40"/>
  <c r="BB23" i="40"/>
  <c r="V23" i="40"/>
  <c r="AS87" i="43"/>
  <c r="AB80" i="43"/>
  <c r="Y73" i="43"/>
  <c r="AS71" i="43"/>
  <c r="AS65" i="43"/>
  <c r="O48" i="43"/>
  <c r="Y46" i="43"/>
  <c r="AH90" i="45"/>
  <c r="V84" i="45"/>
  <c r="AH82" i="45"/>
  <c r="AH81" i="45"/>
  <c r="V75" i="45"/>
  <c r="AH73" i="45"/>
  <c r="V72" i="45"/>
  <c r="T71" i="45"/>
  <c r="AH69" i="45"/>
  <c r="T60" i="45"/>
  <c r="T52" i="45"/>
  <c r="T44" i="45"/>
  <c r="AH86" i="45"/>
  <c r="AH65" i="45"/>
  <c r="P24" i="40"/>
  <c r="Y49" i="43"/>
  <c r="V74" i="45"/>
  <c r="Y26" i="40"/>
  <c r="V86" i="45"/>
  <c r="BJ133" i="42"/>
  <c r="AO133" i="42"/>
  <c r="CE133" i="42"/>
  <c r="BV133" i="42"/>
  <c r="CC133" i="42"/>
  <c r="BM133" i="42"/>
  <c r="BB133" i="42"/>
  <c r="AL133" i="42"/>
  <c r="BR133" i="44"/>
  <c r="BT133" i="42"/>
  <c r="BD133" i="42"/>
  <c r="AU133" i="42"/>
  <c r="BU133" i="44"/>
  <c r="BH133" i="44"/>
  <c r="BD133" i="44"/>
  <c r="AZ133" i="44"/>
  <c r="AV133" i="44"/>
  <c r="AR133" i="44"/>
  <c r="AN133" i="44"/>
  <c r="AJ133" i="44"/>
  <c r="BK133" i="42"/>
  <c r="AN133" i="42"/>
  <c r="BR133" i="42"/>
  <c r="AW133" i="42"/>
  <c r="CA133" i="44"/>
  <c r="BK133" i="44"/>
  <c r="BI133" i="42"/>
  <c r="AP133" i="42"/>
  <c r="CD133" i="44"/>
  <c r="BN133" i="44"/>
  <c r="BQ133" i="44"/>
  <c r="BG133" i="44"/>
  <c r="BC133" i="44"/>
  <c r="AY133" i="44"/>
  <c r="AU133" i="44"/>
  <c r="AQ133" i="44"/>
  <c r="AM133" i="44"/>
  <c r="AY133" i="42"/>
  <c r="AR133" i="42"/>
  <c r="BT133" i="44"/>
  <c r="CD133" i="42"/>
  <c r="BN133" i="42"/>
  <c r="BA133" i="42"/>
  <c r="AK133" i="42"/>
  <c r="BW133" i="44"/>
  <c r="BZ133" i="44"/>
  <c r="BJ133" i="44"/>
  <c r="CA133" i="42"/>
  <c r="BU133" i="42"/>
  <c r="BE133" i="42"/>
  <c r="AT133" i="42"/>
  <c r="CB133" i="42"/>
  <c r="BL133" i="42"/>
  <c r="BC133" i="42"/>
  <c r="AM133" i="42"/>
  <c r="CC133" i="44"/>
  <c r="BM133" i="44"/>
  <c r="BF133" i="44"/>
  <c r="BB133" i="44"/>
  <c r="AX133" i="44"/>
  <c r="AT133" i="44"/>
  <c r="AP133" i="44"/>
  <c r="AL133" i="44"/>
  <c r="BW133" i="42"/>
  <c r="BG133" i="42"/>
  <c r="BS133" i="42"/>
  <c r="AV133" i="42"/>
  <c r="BP133" i="44"/>
  <c r="BQ133" i="42"/>
  <c r="AX133" i="42"/>
  <c r="BV133" i="44"/>
  <c r="BP133" i="42"/>
  <c r="BZ133" i="42"/>
  <c r="BS133" i="44"/>
  <c r="BX133" i="42"/>
  <c r="Q39" i="43"/>
  <c r="BH133" i="42"/>
  <c r="AN55" i="43"/>
  <c r="AQ133" i="42"/>
  <c r="BY133" i="44"/>
  <c r="BI133" i="44"/>
  <c r="BE133" i="44"/>
  <c r="BA133" i="44"/>
  <c r="AW133" i="44"/>
  <c r="AS133" i="44"/>
  <c r="AO133" i="44"/>
  <c r="AK133" i="44"/>
  <c r="BO133" i="42"/>
  <c r="AZ133" i="42"/>
  <c r="CB133" i="44"/>
  <c r="BL133" i="44"/>
  <c r="BX133" i="44"/>
  <c r="BY133" i="42"/>
  <c r="BF133" i="42"/>
  <c r="AS133" i="42"/>
  <c r="CE133" i="44"/>
  <c r="BO133" i="44"/>
  <c r="AN19" i="43"/>
  <c r="BW129" i="42"/>
  <c r="BG129" i="42"/>
  <c r="AP129" i="42"/>
  <c r="AN129" i="42"/>
  <c r="BP129" i="42"/>
  <c r="CD129" i="42"/>
  <c r="BN129" i="42"/>
  <c r="AY129" i="42"/>
  <c r="AW129" i="42"/>
  <c r="AD129" i="42"/>
  <c r="AI129" i="42"/>
  <c r="CB129" i="42"/>
  <c r="BL129" i="42"/>
  <c r="BA129" i="42"/>
  <c r="AK129" i="42"/>
  <c r="AR129" i="42"/>
  <c r="BZ129" i="42"/>
  <c r="BJ129" i="42"/>
  <c r="AM129" i="42"/>
  <c r="BQ129" i="42"/>
  <c r="AV129" i="42"/>
  <c r="AG129" i="42"/>
  <c r="AC129" i="42"/>
  <c r="BY129" i="42"/>
  <c r="BI129" i="42"/>
  <c r="AE129" i="42"/>
  <c r="BU129" i="42"/>
  <c r="BS129" i="42"/>
  <c r="AT129" i="42"/>
  <c r="BX129" i="42"/>
  <c r="Q31" i="43"/>
  <c r="BH129" i="42"/>
  <c r="AO129" i="42"/>
  <c r="CE129" i="42"/>
  <c r="BO129" i="42"/>
  <c r="AX129" i="42"/>
  <c r="BV129" i="42"/>
  <c r="Q33" i="43"/>
  <c r="BF129" i="42"/>
  <c r="AQ129" i="42"/>
  <c r="BM129" i="42"/>
  <c r="AZ129" i="42"/>
  <c r="AJ129" i="42"/>
  <c r="AF129" i="42"/>
  <c r="AB129" i="42"/>
  <c r="AH129" i="42"/>
  <c r="BC129" i="42"/>
  <c r="BT129" i="42"/>
  <c r="BD129" i="42"/>
  <c r="AS129" i="42"/>
  <c r="CC129" i="42"/>
  <c r="CA129" i="42"/>
  <c r="BK129" i="42"/>
  <c r="BB129" i="42"/>
  <c r="AL129" i="42"/>
  <c r="BE129" i="42"/>
  <c r="BR129" i="42"/>
  <c r="Q37" i="43"/>
  <c r="AU129" i="42"/>
  <c r="BF131" i="44"/>
  <c r="AB131" i="44"/>
  <c r="BV130" i="44"/>
  <c r="BS131" i="44"/>
  <c r="AG130" i="44"/>
  <c r="BB130" i="44"/>
  <c r="AT131" i="44"/>
  <c r="BY130" i="44"/>
  <c r="BV131" i="44"/>
  <c r="BI130" i="44"/>
  <c r="AG131" i="44"/>
  <c r="BS130" i="44"/>
  <c r="CB130" i="44"/>
  <c r="BY131" i="44"/>
  <c r="BL130" i="44"/>
  <c r="BI131" i="44"/>
  <c r="BE130" i="44"/>
  <c r="BA130" i="44"/>
  <c r="AW130" i="44"/>
  <c r="AS130" i="44"/>
  <c r="AO130" i="44"/>
  <c r="AK130" i="44"/>
  <c r="CE130" i="44"/>
  <c r="CB131" i="44"/>
  <c r="BO130" i="44"/>
  <c r="BL131" i="44"/>
  <c r="BE131" i="44"/>
  <c r="BA131" i="44"/>
  <c r="AW131" i="44"/>
  <c r="AS131" i="44"/>
  <c r="AO131" i="44"/>
  <c r="AK131" i="44"/>
  <c r="AF130" i="44"/>
  <c r="CC131" i="44"/>
  <c r="AP130" i="44"/>
  <c r="BB131" i="44"/>
  <c r="CE131" i="44"/>
  <c r="BR130" i="44"/>
  <c r="BO131" i="44"/>
  <c r="AF131" i="44"/>
  <c r="AL130" i="44"/>
  <c r="AP131" i="44"/>
  <c r="BR131" i="44"/>
  <c r="AX130" i="44"/>
  <c r="BU130" i="44"/>
  <c r="BX130" i="44"/>
  <c r="BU131" i="44"/>
  <c r="BH130" i="44"/>
  <c r="BD130" i="44"/>
  <c r="AZ130" i="44"/>
  <c r="AV130" i="44"/>
  <c r="AR130" i="44"/>
  <c r="AN130" i="44"/>
  <c r="AJ130" i="44"/>
  <c r="AE130" i="44"/>
  <c r="AT130" i="44"/>
  <c r="BP131" i="44"/>
  <c r="CA130" i="44"/>
  <c r="BX131" i="44"/>
  <c r="BK130" i="44"/>
  <c r="BH131" i="44"/>
  <c r="BD131" i="44"/>
  <c r="AZ131" i="44"/>
  <c r="AV131" i="44"/>
  <c r="AR131" i="44"/>
  <c r="AN131" i="44"/>
  <c r="AJ131" i="44"/>
  <c r="AE131" i="44"/>
  <c r="CD130" i="44"/>
  <c r="CA131" i="44"/>
  <c r="BN130" i="44"/>
  <c r="BK131" i="44"/>
  <c r="BF130" i="44"/>
  <c r="BQ130" i="44"/>
  <c r="BN131" i="44"/>
  <c r="AD130" i="44"/>
  <c r="CD131" i="44"/>
  <c r="BT130" i="44"/>
  <c r="BQ131" i="44"/>
  <c r="BG130" i="44"/>
  <c r="BC130" i="44"/>
  <c r="AY130" i="44"/>
  <c r="AU130" i="44"/>
  <c r="AQ130" i="44"/>
  <c r="AM130" i="44"/>
  <c r="AI130" i="44"/>
  <c r="AD131" i="44"/>
  <c r="BM131" i="44"/>
  <c r="AL131" i="44"/>
  <c r="BW130" i="44"/>
  <c r="BT131" i="44"/>
  <c r="BG131" i="44"/>
  <c r="BC131" i="44"/>
  <c r="AY131" i="44"/>
  <c r="AU131" i="44"/>
  <c r="AQ131" i="44"/>
  <c r="AM131" i="44"/>
  <c r="AI131" i="44"/>
  <c r="BP130" i="44"/>
  <c r="AX131" i="44"/>
  <c r="BZ130" i="44"/>
  <c r="BW131" i="44"/>
  <c r="BJ130" i="44"/>
  <c r="AC130" i="44"/>
  <c r="AH131" i="44"/>
  <c r="CC130" i="44"/>
  <c r="BZ131" i="44"/>
  <c r="BM130" i="44"/>
  <c r="BJ131" i="44"/>
  <c r="AH130" i="44"/>
  <c r="AC131" i="44"/>
  <c r="AN31" i="43"/>
  <c r="AD27" i="43"/>
  <c r="AN56" i="43"/>
  <c r="AN44" i="43"/>
  <c r="AC31" i="45"/>
  <c r="AC39" i="45"/>
  <c r="AM64" i="43"/>
  <c r="AN64" i="43" s="1"/>
  <c r="Q29" i="43"/>
  <c r="E72" i="45"/>
  <c r="G72" i="45" s="1"/>
  <c r="AN17" i="43"/>
  <c r="AO17" i="43" s="1"/>
  <c r="Q26" i="43"/>
  <c r="Q27" i="43"/>
  <c r="AN33" i="43"/>
  <c r="AD41" i="43"/>
  <c r="H54" i="42"/>
  <c r="Q25" i="43"/>
  <c r="AN36" i="43"/>
  <c r="AN45" i="43"/>
  <c r="AD19" i="43"/>
  <c r="AN21" i="43"/>
  <c r="Q38" i="43"/>
  <c r="AN53" i="43"/>
  <c r="AN63" i="43"/>
  <c r="AN29" i="43"/>
  <c r="AD35" i="43"/>
  <c r="AD37" i="43"/>
  <c r="AN41" i="43"/>
  <c r="AN50" i="43"/>
  <c r="Q41" i="43"/>
  <c r="G65" i="42"/>
  <c r="G59" i="42"/>
  <c r="AN27" i="43"/>
  <c r="AD33" i="43"/>
  <c r="AD43" i="43"/>
  <c r="AN37" i="43"/>
  <c r="AD20" i="43"/>
  <c r="AN25" i="43"/>
  <c r="AN40" i="43"/>
  <c r="AN35" i="43"/>
  <c r="AN22" i="43"/>
  <c r="F56" i="42"/>
  <c r="F60" i="42"/>
  <c r="AD21" i="43"/>
  <c r="Q22" i="43"/>
  <c r="AD23" i="43"/>
  <c r="AN43" i="43"/>
  <c r="AD44" i="43"/>
  <c r="AN61" i="43"/>
  <c r="AD22" i="43"/>
  <c r="AN26" i="43"/>
  <c r="AD28" i="43"/>
  <c r="AN32" i="43"/>
  <c r="AT64" i="43"/>
  <c r="F59" i="44"/>
  <c r="F27" i="44"/>
  <c r="H56" i="42"/>
  <c r="Q17" i="43"/>
  <c r="R17" i="43" s="1"/>
  <c r="AN39" i="43"/>
  <c r="AD42" i="43"/>
  <c r="AN57" i="43"/>
  <c r="AN62" i="43"/>
  <c r="AC64" i="43"/>
  <c r="AD45" i="43"/>
  <c r="H56" i="44"/>
  <c r="H61" i="44"/>
  <c r="Q24" i="43"/>
  <c r="Q30" i="43"/>
  <c r="AN54" i="43"/>
  <c r="AC38" i="45"/>
  <c r="Q23" i="43"/>
  <c r="AN23" i="43"/>
  <c r="AN28" i="43"/>
  <c r="AD31" i="43"/>
  <c r="Q35" i="43"/>
  <c r="AD39" i="43"/>
  <c r="Q42" i="43"/>
  <c r="AN46" i="43"/>
  <c r="AN47" i="43"/>
  <c r="AN49" i="43"/>
  <c r="AN20" i="43"/>
  <c r="AD24" i="43"/>
  <c r="AN42" i="43"/>
  <c r="AC22" i="45"/>
  <c r="AN58" i="43"/>
  <c r="AC29" i="45"/>
  <c r="U40" i="45"/>
  <c r="W40" i="45" s="1"/>
  <c r="AC40" i="45" s="1"/>
  <c r="AC24" i="45"/>
  <c r="AC35" i="45"/>
  <c r="AC20" i="45"/>
  <c r="AD18" i="43"/>
  <c r="AC27" i="45"/>
  <c r="AC36" i="45"/>
  <c r="AC30" i="45"/>
  <c r="AC32" i="45"/>
  <c r="AC34" i="45"/>
  <c r="AN18" i="43"/>
  <c r="Q28" i="43"/>
  <c r="AN34" i="43"/>
  <c r="AC21" i="45"/>
  <c r="AC28" i="45"/>
  <c r="Q36" i="43"/>
  <c r="Q44" i="43"/>
  <c r="AN60" i="43"/>
  <c r="Q20" i="43"/>
  <c r="Q21" i="43"/>
  <c r="AD29" i="43"/>
  <c r="AC33" i="45"/>
  <c r="AN52" i="43"/>
  <c r="AC18" i="45"/>
  <c r="AD34" i="43"/>
  <c r="O42" i="42"/>
  <c r="AC17" i="45"/>
  <c r="AD17" i="45" s="1"/>
  <c r="AC37" i="45"/>
  <c r="AC25" i="45"/>
  <c r="AC23" i="45"/>
  <c r="AC19" i="45"/>
  <c r="AC26" i="45"/>
  <c r="Z72" i="45"/>
  <c r="AB72" i="45" s="1"/>
  <c r="D26" i="44"/>
  <c r="D25" i="44"/>
  <c r="E26" i="44"/>
  <c r="F40" i="44"/>
  <c r="E25" i="44"/>
  <c r="G40" i="44"/>
  <c r="F75" i="44"/>
  <c r="F74" i="44"/>
  <c r="F68" i="44"/>
  <c r="F73" i="44"/>
  <c r="F70" i="44"/>
  <c r="F72" i="44"/>
  <c r="F66" i="44"/>
  <c r="F69" i="44"/>
  <c r="F67" i="44"/>
  <c r="F71" i="44"/>
  <c r="F81" i="44"/>
  <c r="F82" i="44"/>
  <c r="F85" i="44"/>
  <c r="F88" i="44"/>
  <c r="F77" i="44"/>
  <c r="F78" i="44"/>
  <c r="F83" i="44"/>
  <c r="F79" i="44"/>
  <c r="F86" i="44"/>
  <c r="F84" i="44"/>
  <c r="F76" i="44"/>
  <c r="F80" i="44"/>
  <c r="F58" i="44"/>
  <c r="F50" i="44"/>
  <c r="F61" i="44"/>
  <c r="F52" i="44"/>
  <c r="F62" i="44"/>
  <c r="F63" i="44"/>
  <c r="F53" i="44"/>
  <c r="F64" i="44"/>
  <c r="F60" i="44"/>
  <c r="F57" i="44"/>
  <c r="F56" i="44"/>
  <c r="F55" i="44"/>
  <c r="F54" i="44"/>
  <c r="F25" i="44"/>
  <c r="H40" i="44"/>
  <c r="F51" i="44"/>
  <c r="G75" i="44"/>
  <c r="G70" i="44"/>
  <c r="G68" i="44"/>
  <c r="G73" i="44"/>
  <c r="G72" i="44"/>
  <c r="G74" i="44"/>
  <c r="G66" i="44"/>
  <c r="G71" i="44"/>
  <c r="G67" i="44"/>
  <c r="G69" i="44"/>
  <c r="G82" i="44"/>
  <c r="G84" i="44"/>
  <c r="G85" i="44"/>
  <c r="G86" i="44"/>
  <c r="G88" i="44"/>
  <c r="G77" i="44"/>
  <c r="G78" i="44"/>
  <c r="G83" i="44"/>
  <c r="G79" i="44"/>
  <c r="G76" i="44"/>
  <c r="G81" i="44"/>
  <c r="G80" i="44"/>
  <c r="G61" i="44"/>
  <c r="G62" i="44"/>
  <c r="G63" i="44"/>
  <c r="G53" i="44"/>
  <c r="G64" i="44"/>
  <c r="G60" i="44"/>
  <c r="G54" i="44"/>
  <c r="G57" i="44"/>
  <c r="G56" i="44"/>
  <c r="G55" i="44"/>
  <c r="G52" i="44"/>
  <c r="G58" i="44"/>
  <c r="G25" i="44"/>
  <c r="G51" i="44"/>
  <c r="H70" i="44"/>
  <c r="H68" i="44"/>
  <c r="H73" i="44"/>
  <c r="H75" i="44"/>
  <c r="H74" i="44"/>
  <c r="H66" i="44"/>
  <c r="H72" i="44"/>
  <c r="H71" i="44"/>
  <c r="H69" i="44"/>
  <c r="H67" i="44"/>
  <c r="H82" i="44"/>
  <c r="H83" i="44"/>
  <c r="H86" i="44"/>
  <c r="H88" i="44"/>
  <c r="H85" i="44"/>
  <c r="H81" i="44"/>
  <c r="H76" i="44"/>
  <c r="H78" i="44"/>
  <c r="H79" i="44"/>
  <c r="H84" i="44"/>
  <c r="H80" i="44"/>
  <c r="H77" i="44"/>
  <c r="H59" i="44"/>
  <c r="H51" i="44"/>
  <c r="H62" i="44"/>
  <c r="H63" i="44"/>
  <c r="H53" i="44"/>
  <c r="H64" i="44"/>
  <c r="H60" i="44"/>
  <c r="H54" i="44"/>
  <c r="H49" i="44"/>
  <c r="H58" i="44"/>
  <c r="H50" i="44"/>
  <c r="H25" i="44"/>
  <c r="F39" i="44"/>
  <c r="F38" i="44"/>
  <c r="G39" i="44"/>
  <c r="G38" i="44"/>
  <c r="H39" i="44"/>
  <c r="H55" i="44"/>
  <c r="H38" i="44"/>
  <c r="G50" i="44"/>
  <c r="H52" i="44"/>
  <c r="D27" i="44"/>
  <c r="E27" i="44"/>
  <c r="F49" i="44"/>
  <c r="AD32" i="43"/>
  <c r="Q43" i="43"/>
  <c r="AN48" i="43"/>
  <c r="AD30" i="43"/>
  <c r="Q19" i="43"/>
  <c r="Q18" i="43"/>
  <c r="AD25" i="43"/>
  <c r="AD26" i="43"/>
  <c r="AN30" i="43"/>
  <c r="Q40" i="43"/>
  <c r="AN59" i="43"/>
  <c r="AD40" i="43"/>
  <c r="Q34" i="43"/>
  <c r="AD36" i="43"/>
  <c r="AD38" i="43"/>
  <c r="AD17" i="43"/>
  <c r="AE17" i="43" s="1"/>
  <c r="AN24" i="43"/>
  <c r="AN51" i="43"/>
  <c r="Q32" i="43"/>
  <c r="AN38" i="43"/>
  <c r="P45" i="43"/>
  <c r="Q45" i="43" s="1"/>
  <c r="W72" i="43"/>
  <c r="E42" i="42"/>
  <c r="E27" i="42"/>
  <c r="O82" i="42"/>
  <c r="O69" i="42"/>
  <c r="O63" i="42"/>
  <c r="O64" i="42"/>
  <c r="O71" i="42"/>
  <c r="O83" i="42"/>
  <c r="O72" i="42"/>
  <c r="O62" i="42"/>
  <c r="O70" i="42"/>
  <c r="O74" i="42"/>
  <c r="O75" i="42"/>
  <c r="O76" i="42"/>
  <c r="O73" i="42"/>
  <c r="O44" i="42"/>
  <c r="O43" i="42"/>
  <c r="P82" i="42"/>
  <c r="P69" i="42"/>
  <c r="P64" i="42"/>
  <c r="P71" i="42"/>
  <c r="P63" i="42"/>
  <c r="P42" i="42"/>
  <c r="P83" i="42"/>
  <c r="P72" i="42"/>
  <c r="P70" i="42"/>
  <c r="P62" i="42"/>
  <c r="P28" i="42"/>
  <c r="P43" i="42"/>
  <c r="P74" i="42"/>
  <c r="P76" i="42"/>
  <c r="P73" i="42"/>
  <c r="P75" i="42"/>
  <c r="P44" i="42"/>
  <c r="P29" i="42"/>
  <c r="Q69" i="42"/>
  <c r="Q63" i="42"/>
  <c r="Q64" i="42"/>
  <c r="Q82" i="42"/>
  <c r="Q71" i="42"/>
  <c r="Q83" i="42"/>
  <c r="Q72" i="42"/>
  <c r="Q70" i="42"/>
  <c r="Q62" i="42"/>
  <c r="Q75" i="42"/>
  <c r="Q76" i="42"/>
  <c r="Q73" i="42"/>
  <c r="Q74" i="42"/>
  <c r="Q27" i="42"/>
  <c r="Q28" i="42"/>
  <c r="Q29" i="42"/>
  <c r="Q42" i="42"/>
  <c r="Q43" i="42"/>
  <c r="F55" i="42"/>
  <c r="D27" i="42"/>
  <c r="D28" i="42"/>
  <c r="D29" i="42"/>
  <c r="D30" i="42"/>
  <c r="F82" i="42"/>
  <c r="F69" i="42"/>
  <c r="F64" i="42"/>
  <c r="F71" i="42"/>
  <c r="F63" i="42"/>
  <c r="F70" i="42"/>
  <c r="F72" i="42"/>
  <c r="F83" i="42"/>
  <c r="F73" i="42"/>
  <c r="F75" i="42"/>
  <c r="F76" i="42"/>
  <c r="F44" i="42"/>
  <c r="F87" i="42"/>
  <c r="F88" i="42"/>
  <c r="F86" i="42"/>
  <c r="F78" i="42"/>
  <c r="F79" i="42"/>
  <c r="F80" i="42"/>
  <c r="F85" i="42"/>
  <c r="F81" i="42"/>
  <c r="F84" i="42"/>
  <c r="F66" i="42"/>
  <c r="F67" i="42"/>
  <c r="F68" i="42"/>
  <c r="F89" i="42"/>
  <c r="F61" i="42"/>
  <c r="F57" i="42"/>
  <c r="F58" i="42"/>
  <c r="F45" i="42"/>
  <c r="F59" i="42"/>
  <c r="F65" i="42"/>
  <c r="F27" i="42"/>
  <c r="F28" i="42"/>
  <c r="F29" i="42"/>
  <c r="F30" i="42"/>
  <c r="F42" i="42"/>
  <c r="F43" i="42"/>
  <c r="G82" i="42"/>
  <c r="G69" i="42"/>
  <c r="G63" i="42"/>
  <c r="G64" i="42"/>
  <c r="G71" i="42"/>
  <c r="G70" i="42"/>
  <c r="G83" i="42"/>
  <c r="G72" i="42"/>
  <c r="G62" i="42"/>
  <c r="G73" i="42"/>
  <c r="G76" i="42"/>
  <c r="G75" i="42"/>
  <c r="G74" i="42"/>
  <c r="G44" i="42"/>
  <c r="G88" i="42"/>
  <c r="G89" i="42"/>
  <c r="G84" i="42"/>
  <c r="G87" i="42"/>
  <c r="G78" i="42"/>
  <c r="G79" i="42"/>
  <c r="G80" i="42"/>
  <c r="G86" i="42"/>
  <c r="G85" i="42"/>
  <c r="G81" i="42"/>
  <c r="G66" i="42"/>
  <c r="G58" i="42"/>
  <c r="G67" i="42"/>
  <c r="G68" i="42"/>
  <c r="G61" i="42"/>
  <c r="G57" i="42"/>
  <c r="G45" i="42"/>
  <c r="G60" i="42"/>
  <c r="G54" i="42"/>
  <c r="G55" i="42"/>
  <c r="G56" i="42"/>
  <c r="G27" i="42"/>
  <c r="G28" i="42"/>
  <c r="G29" i="42"/>
  <c r="G30" i="42"/>
  <c r="G42" i="42"/>
  <c r="G43" i="42"/>
  <c r="H82" i="42"/>
  <c r="H71" i="42"/>
  <c r="H63" i="42"/>
  <c r="H64" i="42"/>
  <c r="H69" i="42"/>
  <c r="H83" i="42"/>
  <c r="H70" i="42"/>
  <c r="H62" i="42"/>
  <c r="H72" i="42"/>
  <c r="H74" i="42"/>
  <c r="H76" i="42"/>
  <c r="H75" i="42"/>
  <c r="H73" i="42"/>
  <c r="H44" i="42"/>
  <c r="H88" i="42"/>
  <c r="H89" i="42"/>
  <c r="H87" i="42"/>
  <c r="H78" i="42"/>
  <c r="H79" i="42"/>
  <c r="H80" i="42"/>
  <c r="H86" i="42"/>
  <c r="H85" i="42"/>
  <c r="H81" i="42"/>
  <c r="H84" i="42"/>
  <c r="H67" i="42"/>
  <c r="H68" i="42"/>
  <c r="H60" i="42"/>
  <c r="H65" i="42"/>
  <c r="H45" i="42"/>
  <c r="H58" i="42"/>
  <c r="H66" i="42"/>
  <c r="H59" i="42"/>
  <c r="H27" i="42"/>
  <c r="H28" i="42"/>
  <c r="H29" i="42"/>
  <c r="H30" i="42"/>
  <c r="H42" i="42"/>
  <c r="H43" i="42"/>
  <c r="H57" i="42"/>
  <c r="I82" i="42"/>
  <c r="I71" i="42"/>
  <c r="I64" i="42"/>
  <c r="I63" i="42"/>
  <c r="I83" i="42"/>
  <c r="I62" i="42"/>
  <c r="I72" i="42"/>
  <c r="I70" i="42"/>
  <c r="I73" i="42"/>
  <c r="I74" i="42"/>
  <c r="I76" i="42"/>
  <c r="I44" i="42"/>
  <c r="I75" i="42"/>
  <c r="I27" i="42"/>
  <c r="I28" i="42"/>
  <c r="I29" i="42"/>
  <c r="I42" i="42"/>
  <c r="I43" i="42"/>
  <c r="E30" i="42"/>
  <c r="J82" i="42"/>
  <c r="J71" i="42"/>
  <c r="J69" i="42"/>
  <c r="J63" i="42"/>
  <c r="J64" i="42"/>
  <c r="J62" i="42"/>
  <c r="J72" i="42"/>
  <c r="J83" i="42"/>
  <c r="J70" i="42"/>
  <c r="J74" i="42"/>
  <c r="J75" i="42"/>
  <c r="J76" i="42"/>
  <c r="J73" i="42"/>
  <c r="J27" i="42"/>
  <c r="J28" i="42"/>
  <c r="J29" i="42"/>
  <c r="J42" i="42"/>
  <c r="J43" i="42"/>
  <c r="Q44" i="42"/>
  <c r="I69" i="42"/>
  <c r="E29" i="42"/>
  <c r="E43" i="42"/>
  <c r="K82" i="42"/>
  <c r="K69" i="42"/>
  <c r="K63" i="42"/>
  <c r="K71" i="42"/>
  <c r="K64" i="42"/>
  <c r="K83" i="42"/>
  <c r="K72" i="42"/>
  <c r="K62" i="42"/>
  <c r="K70" i="42"/>
  <c r="K73" i="42"/>
  <c r="K74" i="42"/>
  <c r="K75" i="42"/>
  <c r="K76" i="42"/>
  <c r="K27" i="42"/>
  <c r="K28" i="42"/>
  <c r="K29" i="42"/>
  <c r="K42" i="42"/>
  <c r="K43" i="42"/>
  <c r="F62" i="42"/>
  <c r="L82" i="42"/>
  <c r="L69" i="42"/>
  <c r="L63" i="42"/>
  <c r="L64" i="42"/>
  <c r="L71" i="42"/>
  <c r="L83" i="42"/>
  <c r="L72" i="42"/>
  <c r="L62" i="42"/>
  <c r="L70" i="42"/>
  <c r="L74" i="42"/>
  <c r="L75" i="42"/>
  <c r="L76" i="42"/>
  <c r="L73" i="42"/>
  <c r="L27" i="42"/>
  <c r="L28" i="42"/>
  <c r="L29" i="42"/>
  <c r="L42" i="42"/>
  <c r="L43" i="42"/>
  <c r="M82" i="42"/>
  <c r="M69" i="42"/>
  <c r="M63" i="42"/>
  <c r="M64" i="42"/>
  <c r="M83" i="42"/>
  <c r="M72" i="42"/>
  <c r="M70" i="42"/>
  <c r="M62" i="42"/>
  <c r="M73" i="42"/>
  <c r="M74" i="42"/>
  <c r="M75" i="42"/>
  <c r="M76" i="42"/>
  <c r="M44" i="42"/>
  <c r="M27" i="42"/>
  <c r="M28" i="42"/>
  <c r="M29" i="42"/>
  <c r="M42" i="42"/>
  <c r="M43" i="42"/>
  <c r="H61" i="42"/>
  <c r="N82" i="42"/>
  <c r="N69" i="42"/>
  <c r="N63" i="42"/>
  <c r="N64" i="42"/>
  <c r="N71" i="42"/>
  <c r="N83" i="42"/>
  <c r="N70" i="42"/>
  <c r="N62" i="42"/>
  <c r="N73" i="42"/>
  <c r="N75" i="42"/>
  <c r="N76" i="42"/>
  <c r="N74" i="42"/>
  <c r="N27" i="42"/>
  <c r="N28" i="42"/>
  <c r="N29" i="42"/>
  <c r="N42" i="42"/>
  <c r="N43" i="42"/>
  <c r="F54" i="42"/>
  <c r="BZ13" i="44" l="1"/>
  <c r="AS132" i="42"/>
  <c r="BL14" i="42"/>
  <c r="BQ13" i="44"/>
  <c r="BH14" i="42"/>
  <c r="CE14" i="42"/>
  <c r="CD14" i="42"/>
  <c r="BU12" i="44"/>
  <c r="AO15" i="42"/>
  <c r="CD15" i="42"/>
  <c r="CC15" i="42"/>
  <c r="AU14" i="44"/>
  <c r="BB14" i="44"/>
  <c r="CD14" i="44"/>
  <c r="CC132" i="44"/>
  <c r="AZ12" i="44"/>
  <c r="AN12" i="44"/>
  <c r="BR12" i="44"/>
  <c r="BL132" i="44"/>
  <c r="CE15" i="42"/>
  <c r="BI132" i="44"/>
  <c r="BO15" i="42"/>
  <c r="AR15" i="42"/>
  <c r="BQ15" i="42"/>
  <c r="BP15" i="42"/>
  <c r="AP14" i="44"/>
  <c r="AW14" i="44"/>
  <c r="BD14" i="44"/>
  <c r="AE12" i="44"/>
  <c r="CD12" i="44"/>
  <c r="BW12" i="44"/>
  <c r="CD132" i="44"/>
  <c r="AS15" i="42"/>
  <c r="AP15" i="42"/>
  <c r="BW14" i="44"/>
  <c r="BI14" i="44"/>
  <c r="BN12" i="44"/>
  <c r="AU15" i="42"/>
  <c r="BD15" i="42"/>
  <c r="BS15" i="42"/>
  <c r="BK14" i="44"/>
  <c r="AR14" i="44"/>
  <c r="BY14" i="44"/>
  <c r="AV12" i="44"/>
  <c r="BJ12" i="44"/>
  <c r="AS12" i="44"/>
  <c r="AL12" i="44"/>
  <c r="BM132" i="44"/>
  <c r="BX132" i="44"/>
  <c r="BN14" i="44"/>
  <c r="BF14" i="44"/>
  <c r="BE15" i="42"/>
  <c r="BT15" i="42"/>
  <c r="AV15" i="42"/>
  <c r="CA14" i="44"/>
  <c r="BH14" i="44"/>
  <c r="AY14" i="44"/>
  <c r="BV12" i="44"/>
  <c r="BE12" i="44"/>
  <c r="BS12" i="44"/>
  <c r="AG12" i="44"/>
  <c r="BH132" i="44"/>
  <c r="BB15" i="42"/>
  <c r="BQ12" i="44"/>
  <c r="BJ132" i="44"/>
  <c r="AJ133" i="42"/>
  <c r="CB15" i="42"/>
  <c r="AL15" i="42"/>
  <c r="BL15" i="42"/>
  <c r="AQ15" i="42"/>
  <c r="BU132" i="44"/>
  <c r="AT15" i="42"/>
  <c r="BT14" i="44"/>
  <c r="AX15" i="42"/>
  <c r="BG15" i="42"/>
  <c r="BV15" i="42"/>
  <c r="BA14" i="44"/>
  <c r="CC14" i="44"/>
  <c r="AT14" i="44"/>
  <c r="AK12" i="44"/>
  <c r="CE12" i="44"/>
  <c r="AC12" i="44"/>
  <c r="BL12" i="44"/>
  <c r="BU14" i="44"/>
  <c r="BO132" i="44"/>
  <c r="BR15" i="42"/>
  <c r="BH15" i="42"/>
  <c r="BW15" i="42"/>
  <c r="AY15" i="42"/>
  <c r="BV14" i="44"/>
  <c r="BO14" i="44"/>
  <c r="AF12" i="44"/>
  <c r="BO12" i="44"/>
  <c r="BX12" i="44"/>
  <c r="BG12" i="44"/>
  <c r="BT132" i="44"/>
  <c r="BZ132" i="44"/>
  <c r="AN14" i="44"/>
  <c r="BB12" i="44"/>
  <c r="BX15" i="42"/>
  <c r="AZ15" i="42"/>
  <c r="AV14" i="44"/>
  <c r="AM14" i="44"/>
  <c r="CE14" i="44"/>
  <c r="CA12" i="44"/>
  <c r="AT12" i="44"/>
  <c r="BH12" i="44"/>
  <c r="AQ12" i="44"/>
  <c r="CA132" i="44"/>
  <c r="BM15" i="42"/>
  <c r="AL14" i="44"/>
  <c r="BP14" i="44"/>
  <c r="AW15" i="42"/>
  <c r="BM14" i="44"/>
  <c r="BA12" i="44"/>
  <c r="CB12" i="44"/>
  <c r="AK15" i="42"/>
  <c r="BJ15" i="42"/>
  <c r="BI15" i="42"/>
  <c r="BQ14" i="44"/>
  <c r="BC14" i="44"/>
  <c r="AJ14" i="44"/>
  <c r="BK12" i="44"/>
  <c r="BT12" i="44"/>
  <c r="BC12" i="44"/>
  <c r="AB12" i="44"/>
  <c r="AW12" i="44"/>
  <c r="AK14" i="44"/>
  <c r="BA15" i="42"/>
  <c r="BZ15" i="42"/>
  <c r="BY15" i="42"/>
  <c r="AQ14" i="44"/>
  <c r="BX14" i="44"/>
  <c r="AO14" i="44"/>
  <c r="BF12" i="44"/>
  <c r="AY12" i="44"/>
  <c r="AM12" i="44"/>
  <c r="BY132" i="44"/>
  <c r="BK132" i="44"/>
  <c r="BD12" i="44"/>
  <c r="BR14" i="44"/>
  <c r="AX12" i="44"/>
  <c r="BK15" i="42"/>
  <c r="BG14" i="44"/>
  <c r="AX14" i="44"/>
  <c r="BE14" i="44"/>
  <c r="AP12" i="44"/>
  <c r="AD12" i="44"/>
  <c r="AH12" i="44"/>
  <c r="CE132" i="44"/>
  <c r="BN15" i="42"/>
  <c r="AI12" i="44"/>
  <c r="BQ132" i="44"/>
  <c r="BZ12" i="44"/>
  <c r="BF15" i="42"/>
  <c r="CA15" i="42"/>
  <c r="AM15" i="42"/>
  <c r="BL14" i="44"/>
  <c r="BS14" i="44"/>
  <c r="BJ14" i="44"/>
  <c r="BP12" i="44"/>
  <c r="BY12" i="44"/>
  <c r="CC12" i="44"/>
  <c r="BN132" i="44"/>
  <c r="BI130" i="42"/>
  <c r="AR12" i="44"/>
  <c r="AJ12" i="44"/>
  <c r="CB132" i="44"/>
  <c r="BU15" i="42"/>
  <c r="AO12" i="44"/>
  <c r="AN15" i="42"/>
  <c r="BC15" i="42"/>
  <c r="AZ14" i="44"/>
  <c r="CB14" i="44"/>
  <c r="AS14" i="44"/>
  <c r="BZ14" i="44"/>
  <c r="AU12" i="44"/>
  <c r="BI12" i="44"/>
  <c r="BM12" i="44"/>
  <c r="BP132" i="44"/>
  <c r="AG11" i="42"/>
  <c r="BG132" i="42"/>
  <c r="BD132" i="42"/>
  <c r="BH130" i="42"/>
  <c r="CA11" i="42"/>
  <c r="AH11" i="42"/>
  <c r="BP11" i="42"/>
  <c r="BP131" i="42"/>
  <c r="CA130" i="42"/>
  <c r="BT132" i="42"/>
  <c r="BZ132" i="42"/>
  <c r="BK131" i="42"/>
  <c r="AR132" i="42"/>
  <c r="CE130" i="42"/>
  <c r="BR132" i="42"/>
  <c r="BK11" i="42"/>
  <c r="CB11" i="42"/>
  <c r="AP11" i="42"/>
  <c r="CB130" i="42"/>
  <c r="BY132" i="42"/>
  <c r="BM132" i="42"/>
  <c r="BM131" i="42"/>
  <c r="BU131" i="42"/>
  <c r="BV131" i="42"/>
  <c r="BA11" i="42"/>
  <c r="BL11" i="42"/>
  <c r="AI11" i="42"/>
  <c r="AN132" i="42"/>
  <c r="BY130" i="42"/>
  <c r="BS132" i="42"/>
  <c r="BQ132" i="42"/>
  <c r="AO132" i="42"/>
  <c r="BW131" i="42"/>
  <c r="CC11" i="42"/>
  <c r="CD130" i="42"/>
  <c r="BW11" i="42"/>
  <c r="AD11" i="42"/>
  <c r="AL11" i="42"/>
  <c r="BM11" i="42"/>
  <c r="BL130" i="42"/>
  <c r="AP132" i="42"/>
  <c r="AT132" i="42"/>
  <c r="BP132" i="42"/>
  <c r="BH132" i="42"/>
  <c r="AK132" i="42"/>
  <c r="BG131" i="42"/>
  <c r="BO130" i="42"/>
  <c r="AO11" i="42"/>
  <c r="BQ131" i="42"/>
  <c r="AK11" i="42"/>
  <c r="BJ132" i="42"/>
  <c r="AW11" i="42"/>
  <c r="BH11" i="42"/>
  <c r="BY11" i="42"/>
  <c r="AF11" i="42"/>
  <c r="BF132" i="42"/>
  <c r="BX130" i="42"/>
  <c r="BV132" i="42"/>
  <c r="CB131" i="42"/>
  <c r="BJ130" i="42"/>
  <c r="BU130" i="42"/>
  <c r="BE130" i="42"/>
  <c r="AU132" i="42"/>
  <c r="BP130" i="42"/>
  <c r="BT11" i="42"/>
  <c r="AX11" i="42"/>
  <c r="BI11" i="42"/>
  <c r="BZ11" i="42"/>
  <c r="BN132" i="42"/>
  <c r="BX131" i="42"/>
  <c r="BZ131" i="42"/>
  <c r="BK132" i="42"/>
  <c r="CA132" i="42"/>
  <c r="BV130" i="42"/>
  <c r="BQ130" i="42"/>
  <c r="AM11" i="42"/>
  <c r="BT131" i="42"/>
  <c r="AW132" i="42"/>
  <c r="BD11" i="42"/>
  <c r="BU11" i="42"/>
  <c r="AY11" i="42"/>
  <c r="BJ11" i="42"/>
  <c r="BT130" i="42"/>
  <c r="CB132" i="42"/>
  <c r="AM132" i="42"/>
  <c r="BE131" i="42"/>
  <c r="CC131" i="42"/>
  <c r="CE132" i="42"/>
  <c r="BX132" i="42"/>
  <c r="AT11" i="42"/>
  <c r="BE11" i="42"/>
  <c r="BV11" i="42"/>
  <c r="AZ11" i="42"/>
  <c r="CD132" i="42"/>
  <c r="AY132" i="42"/>
  <c r="BC131" i="42"/>
  <c r="BD131" i="42"/>
  <c r="BO131" i="42"/>
  <c r="CE131" i="42"/>
  <c r="BQ11" i="42"/>
  <c r="AU11" i="42"/>
  <c r="BF11" i="42"/>
  <c r="AJ11" i="42"/>
  <c r="BA132" i="42"/>
  <c r="BE132" i="42"/>
  <c r="BU132" i="42"/>
  <c r="BC132" i="42"/>
  <c r="BS130" i="42"/>
  <c r="BK130" i="42"/>
  <c r="BB11" i="42"/>
  <c r="AE11" i="42"/>
  <c r="BR130" i="42"/>
  <c r="BJ131" i="42"/>
  <c r="AQ11" i="42"/>
  <c r="BR11" i="42"/>
  <c r="AV11" i="42"/>
  <c r="AC11" i="42"/>
  <c r="BI14" i="42"/>
  <c r="BN131" i="42"/>
  <c r="BB132" i="42"/>
  <c r="AL132" i="42"/>
  <c r="BY131" i="42"/>
  <c r="BL132" i="42"/>
  <c r="CC132" i="42"/>
  <c r="BS131" i="42"/>
  <c r="BX11" i="42"/>
  <c r="BO132" i="42"/>
  <c r="BL131" i="42"/>
  <c r="CD11" i="42"/>
  <c r="AR11" i="42"/>
  <c r="AB11" i="42"/>
  <c r="CC130" i="42"/>
  <c r="BF130" i="42"/>
  <c r="AQ132" i="42"/>
  <c r="BZ130" i="42"/>
  <c r="BW130" i="42"/>
  <c r="AJ132" i="42"/>
  <c r="AS11" i="42"/>
  <c r="CD131" i="42"/>
  <c r="BN130" i="42"/>
  <c r="BN11" i="42"/>
  <c r="CE11" i="42"/>
  <c r="BS11" i="42"/>
  <c r="BR131" i="42"/>
  <c r="AV132" i="42"/>
  <c r="BI131" i="42"/>
  <c r="BF131" i="42"/>
  <c r="CA131" i="42"/>
  <c r="BG130" i="42"/>
  <c r="BC130" i="42"/>
  <c r="BD130" i="42"/>
  <c r="BG11" i="42"/>
  <c r="BW132" i="42"/>
  <c r="BH131" i="42"/>
  <c r="AN11" i="42"/>
  <c r="BO11" i="42"/>
  <c r="BC11" i="42"/>
  <c r="AZ132" i="42"/>
  <c r="BM130" i="42"/>
  <c r="BI132" i="42"/>
  <c r="AX132" i="42"/>
  <c r="BJ11" i="44"/>
  <c r="AS11" i="44"/>
  <c r="AL11" i="44"/>
  <c r="BP11" i="44"/>
  <c r="BE11" i="44"/>
  <c r="BS11" i="44"/>
  <c r="AG11" i="44"/>
  <c r="AU11" i="44"/>
  <c r="AO11" i="44"/>
  <c r="AX11" i="44"/>
  <c r="CB11" i="44"/>
  <c r="BW132" i="44"/>
  <c r="CE11" i="44"/>
  <c r="AC11" i="44"/>
  <c r="BL11" i="44"/>
  <c r="BO11" i="44"/>
  <c r="BX11" i="44"/>
  <c r="BG11" i="44"/>
  <c r="AQ11" i="44"/>
  <c r="AT11" i="44"/>
  <c r="BH11" i="44"/>
  <c r="BT11" i="44"/>
  <c r="BC11" i="44"/>
  <c r="BQ11" i="44"/>
  <c r="BS132" i="44"/>
  <c r="AY11" i="44"/>
  <c r="AM11" i="44"/>
  <c r="AV11" i="44"/>
  <c r="AD11" i="44"/>
  <c r="AH11" i="44"/>
  <c r="BV11" i="44"/>
  <c r="BA11" i="44"/>
  <c r="BI11" i="44"/>
  <c r="BM11" i="44"/>
  <c r="AK11" i="44"/>
  <c r="BU11" i="44"/>
  <c r="BD11" i="44"/>
  <c r="AR11" i="44"/>
  <c r="AF11" i="44"/>
  <c r="CC11" i="44"/>
  <c r="AZ11" i="44"/>
  <c r="AN11" i="44"/>
  <c r="BR11" i="44"/>
  <c r="CA11" i="44"/>
  <c r="AB130" i="44"/>
  <c r="BV132" i="44"/>
  <c r="AJ11" i="44"/>
  <c r="AI11" i="44"/>
  <c r="AW11" i="44"/>
  <c r="BK11" i="44"/>
  <c r="BY11" i="44"/>
  <c r="AE11" i="44"/>
  <c r="CD11" i="44"/>
  <c r="BW11" i="44"/>
  <c r="BF11" i="44"/>
  <c r="BZ11" i="44"/>
  <c r="BN11" i="44"/>
  <c r="BB11" i="44"/>
  <c r="AP11" i="44"/>
  <c r="BR132" i="44"/>
  <c r="BX12" i="42" l="1"/>
  <c r="AS14" i="42"/>
  <c r="AN14" i="42"/>
  <c r="AQ14" i="42"/>
  <c r="BQ14" i="42"/>
  <c r="AP14" i="42"/>
  <c r="AR14" i="42"/>
  <c r="BZ14" i="42"/>
  <c r="BC14" i="42"/>
  <c r="BO14" i="42"/>
  <c r="AX14" i="42"/>
  <c r="AT14" i="42"/>
  <c r="BB14" i="42"/>
  <c r="BV14" i="42"/>
  <c r="BE14" i="42"/>
  <c r="CC14" i="42"/>
  <c r="AM14" i="42"/>
  <c r="CA14" i="42"/>
  <c r="AK14" i="42"/>
  <c r="BS14" i="42"/>
  <c r="BK14" i="42"/>
  <c r="BK12" i="42"/>
  <c r="BN13" i="44"/>
  <c r="AJ15" i="42"/>
  <c r="BV13" i="44"/>
  <c r="BY13" i="44"/>
  <c r="BU13" i="44"/>
  <c r="CD13" i="44"/>
  <c r="BP13" i="44"/>
  <c r="BO13" i="44"/>
  <c r="BL13" i="44"/>
  <c r="CE13" i="44"/>
  <c r="BI13" i="44"/>
  <c r="BH13" i="44"/>
  <c r="BT13" i="44"/>
  <c r="BS13" i="44"/>
  <c r="BJ13" i="44"/>
  <c r="BR13" i="44"/>
  <c r="CA13" i="44"/>
  <c r="BK13" i="44"/>
  <c r="BX13" i="44"/>
  <c r="BW13" i="44"/>
  <c r="CB13" i="44"/>
  <c r="BM13" i="44"/>
  <c r="CC13" i="44"/>
  <c r="BM12" i="42"/>
  <c r="BF12" i="42"/>
  <c r="BE12" i="42"/>
  <c r="BG13" i="42"/>
  <c r="BF14" i="42"/>
  <c r="BJ14" i="42"/>
  <c r="BW13" i="42"/>
  <c r="BG12" i="42"/>
  <c r="BZ12" i="42"/>
  <c r="AY14" i="42"/>
  <c r="BM14" i="42"/>
  <c r="BH12" i="42"/>
  <c r="CE13" i="42"/>
  <c r="BO13" i="42"/>
  <c r="BD13" i="42"/>
  <c r="BT12" i="42"/>
  <c r="BX14" i="42"/>
  <c r="AW14" i="42"/>
  <c r="BP14" i="42"/>
  <c r="BU12" i="42"/>
  <c r="BI12" i="42"/>
  <c r="BD12" i="42"/>
  <c r="BN12" i="42"/>
  <c r="BA14" i="42"/>
  <c r="CB14" i="42"/>
  <c r="AO14" i="42"/>
  <c r="CB13" i="42"/>
  <c r="BL13" i="42"/>
  <c r="BY14" i="42"/>
  <c r="CA12" i="42"/>
  <c r="AU14" i="42"/>
  <c r="BT13" i="42"/>
  <c r="CD13" i="42"/>
  <c r="BY12" i="42"/>
  <c r="AV14" i="42"/>
  <c r="BR14" i="42"/>
  <c r="AZ14" i="42"/>
  <c r="CA13" i="42"/>
  <c r="BS13" i="42"/>
  <c r="BK13" i="42"/>
  <c r="BP13" i="42"/>
  <c r="BD14" i="42"/>
  <c r="BT14" i="42"/>
  <c r="BG14" i="42"/>
  <c r="BV12" i="42"/>
  <c r="CE12" i="42"/>
  <c r="BY13" i="42"/>
  <c r="AL14" i="42"/>
  <c r="BO12" i="42"/>
  <c r="CB12" i="42"/>
  <c r="BW14" i="42"/>
  <c r="BS12" i="42"/>
  <c r="BQ13" i="42"/>
  <c r="BW12" i="42"/>
  <c r="CD12" i="42"/>
  <c r="BI13" i="42"/>
  <c r="BV13" i="42"/>
  <c r="BN13" i="42"/>
  <c r="BC12" i="42"/>
  <c r="BN14" i="42"/>
  <c r="BP12" i="42"/>
  <c r="BL12" i="42"/>
  <c r="BU14" i="42"/>
  <c r="BJ12" i="42"/>
  <c r="CC13" i="42"/>
  <c r="BH13" i="42"/>
  <c r="BC13" i="42"/>
  <c r="BE13" i="42"/>
  <c r="BZ13" i="42"/>
  <c r="AJ14" i="42"/>
  <c r="BR12" i="42"/>
  <c r="BF13" i="42"/>
  <c r="BX13" i="42"/>
  <c r="BM13" i="42"/>
  <c r="BU13" i="42"/>
  <c r="BR13" i="42"/>
  <c r="BJ13" i="42"/>
  <c r="BQ12" i="42"/>
  <c r="CC12" i="42"/>
  <c r="AB11" i="44"/>
  <c r="BY82" i="42" l="1"/>
  <c r="BY98" i="42"/>
  <c r="BY63" i="42"/>
  <c r="BY42" i="42"/>
  <c r="BY71" i="42"/>
  <c r="BY64" i="42"/>
  <c r="BY69" i="42"/>
  <c r="BY27" i="42"/>
  <c r="BP98" i="42"/>
  <c r="BP71" i="42"/>
  <c r="BP63" i="42"/>
  <c r="BP64" i="42"/>
  <c r="BP42" i="42"/>
  <c r="BP82" i="42"/>
  <c r="BP69" i="42"/>
  <c r="BP27" i="42"/>
  <c r="BF98" i="42"/>
  <c r="BF63" i="42"/>
  <c r="BF82" i="42"/>
  <c r="BF71" i="42"/>
  <c r="BF42" i="42"/>
  <c r="BF69" i="42"/>
  <c r="BF27" i="42"/>
  <c r="BF64" i="42"/>
  <c r="BV69" i="42"/>
  <c r="BV82" i="42"/>
  <c r="BV98" i="42"/>
  <c r="BV71" i="42"/>
  <c r="BV63" i="42"/>
  <c r="BV64" i="42"/>
  <c r="BV42" i="42"/>
  <c r="BV27" i="42"/>
  <c r="CD64" i="42"/>
  <c r="CD69" i="42"/>
  <c r="CD42" i="42"/>
  <c r="CD63" i="42"/>
  <c r="CD27" i="42"/>
  <c r="CD98" i="42"/>
  <c r="CD82" i="42"/>
  <c r="CD71" i="42"/>
  <c r="BO71" i="42"/>
  <c r="BO64" i="42"/>
  <c r="BO69" i="42"/>
  <c r="BO63" i="42"/>
  <c r="BO42" i="42"/>
  <c r="BO27" i="42"/>
  <c r="BO98" i="42"/>
  <c r="BO82" i="42"/>
  <c r="BM82" i="42"/>
  <c r="BM63" i="42"/>
  <c r="BM69" i="42"/>
  <c r="BM71" i="42"/>
  <c r="BM27" i="42"/>
  <c r="BM98" i="42"/>
  <c r="BM64" i="42"/>
  <c r="BM42" i="42"/>
  <c r="BW64" i="42"/>
  <c r="BW82" i="42"/>
  <c r="BW98" i="42"/>
  <c r="BW63" i="42"/>
  <c r="BW42" i="42"/>
  <c r="BW71" i="42"/>
  <c r="BW69" i="42"/>
  <c r="BW27" i="42"/>
  <c r="CC82" i="42"/>
  <c r="CC63" i="42"/>
  <c r="CC71" i="42"/>
  <c r="CC64" i="42"/>
  <c r="CC27" i="42"/>
  <c r="CC98" i="42"/>
  <c r="CC69" i="42"/>
  <c r="CC42" i="42"/>
  <c r="BX82" i="42"/>
  <c r="BX98" i="42"/>
  <c r="BX63" i="42"/>
  <c r="BX42" i="42"/>
  <c r="BX71" i="42"/>
  <c r="BX64" i="42"/>
  <c r="BX69" i="42"/>
  <c r="BX27" i="42"/>
  <c r="BU71" i="42"/>
  <c r="BU42" i="42"/>
  <c r="BU69" i="42"/>
  <c r="BU63" i="42"/>
  <c r="BU27" i="42"/>
  <c r="BU82" i="42"/>
  <c r="BU64" i="42"/>
  <c r="BU98" i="42"/>
  <c r="BG82" i="42"/>
  <c r="BG63" i="42"/>
  <c r="BG64" i="42"/>
  <c r="BG98" i="42"/>
  <c r="BG71" i="42"/>
  <c r="BG69" i="42"/>
  <c r="BG27" i="42"/>
  <c r="BG42" i="42"/>
  <c r="BN42" i="42"/>
  <c r="BN98" i="42"/>
  <c r="BN27" i="42"/>
  <c r="BN82" i="42"/>
  <c r="BN64" i="42"/>
  <c r="BN69" i="42"/>
  <c r="BN71" i="42"/>
  <c r="BN63" i="42"/>
  <c r="BL71" i="42"/>
  <c r="BL63" i="42"/>
  <c r="BL27" i="42"/>
  <c r="BL42" i="42"/>
  <c r="BL64" i="42"/>
  <c r="BL98" i="42"/>
  <c r="BL82" i="42"/>
  <c r="BL69" i="42"/>
  <c r="BD98" i="42"/>
  <c r="BD71" i="42"/>
  <c r="BD69" i="42"/>
  <c r="BD42" i="42"/>
  <c r="BD63" i="42"/>
  <c r="BD64" i="42"/>
  <c r="BD27" i="42"/>
  <c r="BD82" i="42"/>
  <c r="BE27" i="42"/>
  <c r="BE82" i="42"/>
  <c r="BE98" i="42"/>
  <c r="BE71" i="42"/>
  <c r="BE69" i="42"/>
  <c r="BE64" i="42"/>
  <c r="BE63" i="42"/>
  <c r="BE42" i="42"/>
  <c r="CB71" i="42"/>
  <c r="CB64" i="42"/>
  <c r="CB69" i="42"/>
  <c r="CB82" i="42"/>
  <c r="CB42" i="42"/>
  <c r="CB27" i="42"/>
  <c r="CB98" i="42"/>
  <c r="CB63" i="42"/>
  <c r="BT42" i="42"/>
  <c r="BT98" i="42"/>
  <c r="BT82" i="42"/>
  <c r="BT71" i="42"/>
  <c r="BT69" i="42"/>
  <c r="BT64" i="42"/>
  <c r="BT63" i="42"/>
  <c r="BT27" i="42"/>
  <c r="BI69" i="42"/>
  <c r="BI42" i="42"/>
  <c r="BI64" i="42"/>
  <c r="BI63" i="42"/>
  <c r="BI27" i="42"/>
  <c r="BI82" i="42"/>
  <c r="BI98" i="42"/>
  <c r="BI71" i="42"/>
  <c r="BS82" i="42"/>
  <c r="BS42" i="42"/>
  <c r="BS64" i="42"/>
  <c r="BS71" i="42"/>
  <c r="BS69" i="42"/>
  <c r="BS27" i="42"/>
  <c r="BS98" i="42"/>
  <c r="BS63" i="42"/>
  <c r="BZ42" i="42"/>
  <c r="BZ69" i="42"/>
  <c r="BZ27" i="42"/>
  <c r="BZ82" i="42"/>
  <c r="BZ98" i="42"/>
  <c r="BZ63" i="42"/>
  <c r="BZ64" i="42"/>
  <c r="BZ71" i="42"/>
  <c r="BK42" i="42"/>
  <c r="BK98" i="42"/>
  <c r="BK82" i="42"/>
  <c r="BK71" i="42"/>
  <c r="BK63" i="42"/>
  <c r="BK69" i="42"/>
  <c r="BK27" i="42"/>
  <c r="BK64" i="42"/>
  <c r="CE25" i="44"/>
  <c r="CE97" i="44"/>
  <c r="CE73" i="44"/>
  <c r="CE75" i="44"/>
  <c r="CE66" i="44"/>
  <c r="CE72" i="44"/>
  <c r="CE70" i="44"/>
  <c r="CE74" i="44"/>
  <c r="CE68" i="44"/>
  <c r="CE38" i="44"/>
  <c r="BC27" i="42"/>
  <c r="BC98" i="42"/>
  <c r="BC82" i="42"/>
  <c r="BC71" i="42"/>
  <c r="BC64" i="42"/>
  <c r="BC69" i="42"/>
  <c r="BC63" i="42"/>
  <c r="BC42" i="42"/>
  <c r="BJ42" i="42"/>
  <c r="BJ82" i="42"/>
  <c r="BJ98" i="42"/>
  <c r="BJ71" i="42"/>
  <c r="BJ63" i="42"/>
  <c r="BJ27" i="42"/>
  <c r="BJ64" i="42"/>
  <c r="BJ69" i="42"/>
  <c r="BQ42" i="42"/>
  <c r="BQ27" i="42"/>
  <c r="BQ64" i="42"/>
  <c r="BQ71" i="42"/>
  <c r="BQ69" i="42"/>
  <c r="BQ98" i="42"/>
  <c r="BQ82" i="42"/>
  <c r="BQ63" i="42"/>
  <c r="CA42" i="42"/>
  <c r="CA82" i="42"/>
  <c r="CA27" i="42"/>
  <c r="CA98" i="42"/>
  <c r="CA71" i="42"/>
  <c r="CA64" i="42"/>
  <c r="CA63" i="42"/>
  <c r="CA69" i="42"/>
  <c r="CE27" i="42"/>
  <c r="CE82" i="42"/>
  <c r="CE71" i="42"/>
  <c r="CE64" i="42"/>
  <c r="CE69" i="42"/>
  <c r="CE42" i="42"/>
  <c r="CE98" i="42"/>
  <c r="CE63" i="42"/>
  <c r="BH82" i="42"/>
  <c r="BH71" i="42"/>
  <c r="BH98" i="42"/>
  <c r="BH42" i="42"/>
  <c r="BH63" i="42"/>
  <c r="BH64" i="42"/>
  <c r="BH69" i="42"/>
  <c r="BH27" i="42"/>
  <c r="BR64" i="42"/>
  <c r="BR63" i="42"/>
  <c r="BR27" i="42"/>
  <c r="BR42" i="42"/>
  <c r="BR82" i="42"/>
  <c r="BR69" i="42"/>
  <c r="BR98" i="42"/>
  <c r="BR71" i="42"/>
  <c r="CE26" i="42" l="1"/>
  <c r="CE41" i="42"/>
  <c r="CE97" i="42"/>
  <c r="CE77" i="42"/>
  <c r="CE52" i="42"/>
  <c r="CE53" i="42"/>
  <c r="CE51" i="42"/>
  <c r="CE69" i="44"/>
  <c r="CE67" i="44"/>
  <c r="CE39" i="44"/>
  <c r="CE98" i="44"/>
  <c r="CE26" i="44"/>
  <c r="CE71" i="44"/>
  <c r="AZ97" i="44" l="1"/>
  <c r="AZ74" i="44"/>
  <c r="AZ68" i="44"/>
  <c r="AZ66" i="44"/>
  <c r="AZ75" i="44"/>
  <c r="AZ70" i="44"/>
  <c r="AZ25" i="44"/>
  <c r="AZ73" i="44"/>
  <c r="AZ72" i="44"/>
  <c r="AZ38" i="44"/>
  <c r="BQ97" i="44"/>
  <c r="BQ74" i="44"/>
  <c r="BQ72" i="44"/>
  <c r="BQ70" i="44"/>
  <c r="BQ75" i="44"/>
  <c r="BQ73" i="44"/>
  <c r="BQ68" i="44"/>
  <c r="BQ25" i="44"/>
  <c r="BQ66" i="44"/>
  <c r="BQ38" i="44"/>
  <c r="CD25" i="44"/>
  <c r="CD97" i="44"/>
  <c r="CD73" i="44"/>
  <c r="CD75" i="44"/>
  <c r="CD66" i="44"/>
  <c r="CD72" i="44"/>
  <c r="CD70" i="44"/>
  <c r="CD74" i="44"/>
  <c r="CD68" i="44"/>
  <c r="CD38" i="44"/>
  <c r="AB68" i="44"/>
  <c r="AB74" i="44"/>
  <c r="AB38" i="44"/>
  <c r="AB25" i="44"/>
  <c r="AB97" i="44"/>
  <c r="AB72" i="44"/>
  <c r="AB73" i="44"/>
  <c r="AB66" i="44"/>
  <c r="AB70" i="44"/>
  <c r="AB75" i="44"/>
  <c r="AU38" i="44"/>
  <c r="AU97" i="44"/>
  <c r="AU73" i="44"/>
  <c r="AU74" i="44"/>
  <c r="AU75" i="44"/>
  <c r="AU72" i="44"/>
  <c r="AU70" i="44"/>
  <c r="AU25" i="44"/>
  <c r="AU68" i="44"/>
  <c r="AU66" i="44"/>
  <c r="AV97" i="44"/>
  <c r="AV72" i="44"/>
  <c r="AV74" i="44"/>
  <c r="AV75" i="44"/>
  <c r="AV66" i="44"/>
  <c r="AV73" i="44"/>
  <c r="AV25" i="44"/>
  <c r="AV70" i="44"/>
  <c r="AV68" i="44"/>
  <c r="AV38" i="44"/>
  <c r="CA38" i="44"/>
  <c r="CA97" i="44"/>
  <c r="CA73" i="44"/>
  <c r="CA74" i="44"/>
  <c r="CA75" i="44"/>
  <c r="CA68" i="44"/>
  <c r="CA72" i="44"/>
  <c r="CA66" i="44"/>
  <c r="CA70" i="44"/>
  <c r="CA25" i="44"/>
  <c r="BF38" i="44"/>
  <c r="BF73" i="44"/>
  <c r="BF68" i="44"/>
  <c r="BF72" i="44"/>
  <c r="BF74" i="44"/>
  <c r="BF75" i="44"/>
  <c r="BF25" i="44"/>
  <c r="BF66" i="44"/>
  <c r="BF97" i="44"/>
  <c r="BF70" i="44"/>
  <c r="AL38" i="44"/>
  <c r="AL97" i="44"/>
  <c r="AL75" i="44"/>
  <c r="AL72" i="44"/>
  <c r="AL74" i="44"/>
  <c r="AL25" i="44"/>
  <c r="AL73" i="44"/>
  <c r="AL70" i="44"/>
  <c r="AL68" i="44"/>
  <c r="AL66" i="44"/>
  <c r="AG97" i="44"/>
  <c r="AG72" i="44"/>
  <c r="AG74" i="44"/>
  <c r="AG75" i="44"/>
  <c r="AG73" i="44"/>
  <c r="AG70" i="44"/>
  <c r="AG25" i="44"/>
  <c r="AG68" i="44"/>
  <c r="AG66" i="44"/>
  <c r="AG38" i="44"/>
  <c r="AC68" i="44"/>
  <c r="AC74" i="44"/>
  <c r="AC72" i="44"/>
  <c r="AC75" i="44"/>
  <c r="AC38" i="44"/>
  <c r="AC25" i="44"/>
  <c r="AC70" i="44"/>
  <c r="AC73" i="44"/>
  <c r="AC97" i="44"/>
  <c r="AC66" i="44"/>
  <c r="BS97" i="44"/>
  <c r="BS75" i="44"/>
  <c r="BS70" i="44"/>
  <c r="BS74" i="44"/>
  <c r="BS73" i="44"/>
  <c r="BS68" i="44"/>
  <c r="BS66" i="44"/>
  <c r="BS25" i="44"/>
  <c r="BS72" i="44"/>
  <c r="BS38" i="44"/>
  <c r="BB38" i="44"/>
  <c r="BB66" i="44"/>
  <c r="BB74" i="44"/>
  <c r="BB25" i="44"/>
  <c r="BB97" i="44"/>
  <c r="BB75" i="44"/>
  <c r="BB70" i="44"/>
  <c r="BB73" i="44"/>
  <c r="BB68" i="44"/>
  <c r="BB72" i="44"/>
  <c r="BM38" i="44"/>
  <c r="BM97" i="44"/>
  <c r="BM72" i="44"/>
  <c r="BM74" i="44"/>
  <c r="BM75" i="44"/>
  <c r="BM70" i="44"/>
  <c r="BM73" i="44"/>
  <c r="BM25" i="44"/>
  <c r="BM66" i="44"/>
  <c r="BM68" i="44"/>
  <c r="AP38" i="44"/>
  <c r="AP25" i="44"/>
  <c r="AP97" i="44"/>
  <c r="AP72" i="44"/>
  <c r="AP68" i="44"/>
  <c r="AP74" i="44"/>
  <c r="AP75" i="44"/>
  <c r="AP73" i="44"/>
  <c r="AP70" i="44"/>
  <c r="AP66" i="44"/>
  <c r="BV38" i="44"/>
  <c r="BV25" i="44"/>
  <c r="BV97" i="44"/>
  <c r="BV74" i="44"/>
  <c r="BV70" i="44"/>
  <c r="BV73" i="44"/>
  <c r="BV75" i="44"/>
  <c r="BV68" i="44"/>
  <c r="BV72" i="44"/>
  <c r="BV66" i="44"/>
  <c r="BY38" i="44"/>
  <c r="BY70" i="44"/>
  <c r="BY97" i="44"/>
  <c r="BY73" i="44"/>
  <c r="BY74" i="44"/>
  <c r="BY75" i="44"/>
  <c r="BY68" i="44"/>
  <c r="BY66" i="44"/>
  <c r="BY72" i="44"/>
  <c r="BY25" i="44"/>
  <c r="AM38" i="44"/>
  <c r="AM97" i="44"/>
  <c r="AM75" i="44"/>
  <c r="AM70" i="44"/>
  <c r="AM68" i="44"/>
  <c r="AM72" i="44"/>
  <c r="AM25" i="44"/>
  <c r="AM74" i="44"/>
  <c r="AM73" i="44"/>
  <c r="AM66" i="44"/>
  <c r="BT73" i="44"/>
  <c r="BT75" i="44"/>
  <c r="BT68" i="44"/>
  <c r="BT66" i="44"/>
  <c r="BT72" i="44"/>
  <c r="BT25" i="44"/>
  <c r="BT97" i="44"/>
  <c r="BT70" i="44"/>
  <c r="BT74" i="44"/>
  <c r="BT38" i="44"/>
  <c r="BC38" i="44"/>
  <c r="BC25" i="44"/>
  <c r="BC97" i="44"/>
  <c r="BC75" i="44"/>
  <c r="BC70" i="44"/>
  <c r="BC73" i="44"/>
  <c r="BC68" i="44"/>
  <c r="BC72" i="44"/>
  <c r="BC74" i="44"/>
  <c r="BC66" i="44"/>
  <c r="BR97" i="44"/>
  <c r="BR75" i="44"/>
  <c r="BR74" i="44"/>
  <c r="BR70" i="44"/>
  <c r="BR73" i="44"/>
  <c r="BR68" i="44"/>
  <c r="BR25" i="44"/>
  <c r="BR66" i="44"/>
  <c r="BR72" i="44"/>
  <c r="BR38" i="44"/>
  <c r="AT38" i="44"/>
  <c r="AT72" i="44"/>
  <c r="AT74" i="44"/>
  <c r="AT75" i="44"/>
  <c r="AT70" i="44"/>
  <c r="AT68" i="44"/>
  <c r="AT25" i="44"/>
  <c r="AT66" i="44"/>
  <c r="AT97" i="44"/>
  <c r="AT73" i="44"/>
  <c r="BG38" i="44"/>
  <c r="BG68" i="44"/>
  <c r="BG97" i="44"/>
  <c r="BG72" i="44"/>
  <c r="BG74" i="44"/>
  <c r="BG70" i="44"/>
  <c r="BG25" i="44"/>
  <c r="BG75" i="44"/>
  <c r="BG66" i="44"/>
  <c r="BG73" i="44"/>
  <c r="BP70" i="44"/>
  <c r="BP75" i="44"/>
  <c r="BP73" i="44"/>
  <c r="BP38" i="44"/>
  <c r="BP25" i="44"/>
  <c r="BP97" i="44"/>
  <c r="BP74" i="44"/>
  <c r="BP68" i="44"/>
  <c r="BP72" i="44"/>
  <c r="BP66" i="44"/>
  <c r="BO75" i="44"/>
  <c r="BO72" i="44"/>
  <c r="BO66" i="44"/>
  <c r="BO74" i="44"/>
  <c r="BO70" i="44"/>
  <c r="BO68" i="44"/>
  <c r="BO38" i="44"/>
  <c r="BO97" i="44"/>
  <c r="BO25" i="44"/>
  <c r="BO73" i="44"/>
  <c r="BI38" i="44"/>
  <c r="BI68" i="44"/>
  <c r="BI72" i="44"/>
  <c r="BI66" i="44"/>
  <c r="BI75" i="44"/>
  <c r="BI70" i="44"/>
  <c r="BI25" i="44"/>
  <c r="BI97" i="44"/>
  <c r="BI73" i="44"/>
  <c r="BI74" i="44"/>
  <c r="BA66" i="44"/>
  <c r="BA38" i="44"/>
  <c r="BA25" i="44"/>
  <c r="BA97" i="44"/>
  <c r="BA74" i="44"/>
  <c r="BA75" i="44"/>
  <c r="BA70" i="44"/>
  <c r="BA73" i="44"/>
  <c r="BA68" i="44"/>
  <c r="BA72" i="44"/>
  <c r="AW72" i="44"/>
  <c r="AW74" i="44"/>
  <c r="AW75" i="44"/>
  <c r="AW73" i="44"/>
  <c r="AW70" i="44"/>
  <c r="AW68" i="44"/>
  <c r="AW66" i="44"/>
  <c r="AW38" i="44"/>
  <c r="AW25" i="44"/>
  <c r="AW97" i="44"/>
  <c r="BU68" i="44"/>
  <c r="BU70" i="44"/>
  <c r="BU73" i="44"/>
  <c r="BU75" i="44"/>
  <c r="BU72" i="44"/>
  <c r="BU66" i="44"/>
  <c r="BU25" i="44"/>
  <c r="BU97" i="44"/>
  <c r="BU74" i="44"/>
  <c r="BU38" i="44"/>
  <c r="BJ38" i="44"/>
  <c r="BJ25" i="44"/>
  <c r="BJ97" i="44"/>
  <c r="BJ73" i="44"/>
  <c r="BJ68" i="44"/>
  <c r="BJ72" i="44"/>
  <c r="BJ66" i="44"/>
  <c r="BJ74" i="44"/>
  <c r="BJ75" i="44"/>
  <c r="BJ70" i="44"/>
  <c r="AX38" i="44"/>
  <c r="AX97" i="44"/>
  <c r="AX73" i="44"/>
  <c r="AX75" i="44"/>
  <c r="AX74" i="44"/>
  <c r="AX66" i="44"/>
  <c r="AX70" i="44"/>
  <c r="AX68" i="44"/>
  <c r="AX72" i="44"/>
  <c r="AX25" i="44"/>
  <c r="CC97" i="44"/>
  <c r="CC72" i="44"/>
  <c r="CC74" i="44"/>
  <c r="CC75" i="44"/>
  <c r="CC73" i="44"/>
  <c r="CC66" i="44"/>
  <c r="CC68" i="44"/>
  <c r="CC70" i="44"/>
  <c r="CC38" i="44"/>
  <c r="CC25" i="44"/>
  <c r="AK97" i="44"/>
  <c r="AK74" i="44"/>
  <c r="AK73" i="44"/>
  <c r="AK70" i="44"/>
  <c r="AK68" i="44"/>
  <c r="AK72" i="44"/>
  <c r="AK75" i="44"/>
  <c r="AK25" i="44"/>
  <c r="AK66" i="44"/>
  <c r="AK38" i="44"/>
  <c r="AF97" i="44"/>
  <c r="AF72" i="44"/>
  <c r="AF74" i="44"/>
  <c r="AF75" i="44"/>
  <c r="AF73" i="44"/>
  <c r="AF70" i="44"/>
  <c r="AF66" i="44"/>
  <c r="AF68" i="44"/>
  <c r="AF38" i="44"/>
  <c r="AF25" i="44"/>
  <c r="AI38" i="44"/>
  <c r="AI75" i="44"/>
  <c r="AI70" i="44"/>
  <c r="AI66" i="44"/>
  <c r="AI68" i="44"/>
  <c r="AI72" i="44"/>
  <c r="AI74" i="44"/>
  <c r="AI25" i="44"/>
  <c r="AI97" i="44"/>
  <c r="AI73" i="44"/>
  <c r="BE38" i="44"/>
  <c r="BE97" i="44"/>
  <c r="BE68" i="44"/>
  <c r="BE25" i="44"/>
  <c r="BE75" i="44"/>
  <c r="BE73" i="44"/>
  <c r="BE70" i="44"/>
  <c r="BE72" i="44"/>
  <c r="BE74" i="44"/>
  <c r="BE66" i="44"/>
  <c r="CB25" i="44"/>
  <c r="CB97" i="44"/>
  <c r="CB72" i="44"/>
  <c r="CB74" i="44"/>
  <c r="CB75" i="44"/>
  <c r="CB68" i="44"/>
  <c r="CB73" i="44"/>
  <c r="CB66" i="44"/>
  <c r="CB70" i="44"/>
  <c r="CB38" i="44"/>
  <c r="BL25" i="44"/>
  <c r="BL38" i="44"/>
  <c r="BL70" i="44"/>
  <c r="BL68" i="44"/>
  <c r="BL73" i="44"/>
  <c r="BL97" i="44"/>
  <c r="BL72" i="44"/>
  <c r="BL74" i="44"/>
  <c r="BL75" i="44"/>
  <c r="BL66" i="44"/>
  <c r="BZ38" i="44"/>
  <c r="BZ74" i="44"/>
  <c r="BZ70" i="44"/>
  <c r="BZ75" i="44"/>
  <c r="BZ68" i="44"/>
  <c r="BZ66" i="44"/>
  <c r="BZ72" i="44"/>
  <c r="BZ25" i="44"/>
  <c r="BZ97" i="44"/>
  <c r="BZ73" i="44"/>
  <c r="AO38" i="44"/>
  <c r="AO68" i="44"/>
  <c r="AO74" i="44"/>
  <c r="AO75" i="44"/>
  <c r="AO73" i="44"/>
  <c r="AO66" i="44"/>
  <c r="AO70" i="44"/>
  <c r="AO25" i="44"/>
  <c r="AO97" i="44"/>
  <c r="AO72" i="44"/>
  <c r="AE66" i="44"/>
  <c r="AE25" i="44"/>
  <c r="AE38" i="44"/>
  <c r="AE97" i="44"/>
  <c r="AE73" i="44"/>
  <c r="AE74" i="44"/>
  <c r="AE75" i="44"/>
  <c r="AE70" i="44"/>
  <c r="AE72" i="44"/>
  <c r="AE68" i="44"/>
  <c r="AY97" i="44"/>
  <c r="AY73" i="44"/>
  <c r="AY75" i="44"/>
  <c r="AY74" i="44"/>
  <c r="AY66" i="44"/>
  <c r="AY70" i="44"/>
  <c r="AY68" i="44"/>
  <c r="AY72" i="44"/>
  <c r="AY25" i="44"/>
  <c r="AY38" i="44"/>
  <c r="BX38" i="44"/>
  <c r="BX68" i="44"/>
  <c r="BX74" i="44"/>
  <c r="BX66" i="44"/>
  <c r="BX25" i="44"/>
  <c r="BX97" i="44"/>
  <c r="BX72" i="44"/>
  <c r="BX70" i="44"/>
  <c r="BX73" i="44"/>
  <c r="BX75" i="44"/>
  <c r="AH97" i="44"/>
  <c r="AH73" i="44"/>
  <c r="AH25" i="44"/>
  <c r="AH75" i="44"/>
  <c r="AH70" i="44"/>
  <c r="AH66" i="44"/>
  <c r="AH68" i="44"/>
  <c r="AH72" i="44"/>
  <c r="AH74" i="44"/>
  <c r="AH38" i="44"/>
  <c r="BK38" i="44"/>
  <c r="BK68" i="44"/>
  <c r="BK25" i="44"/>
  <c r="BK97" i="44"/>
  <c r="BK73" i="44"/>
  <c r="BK74" i="44"/>
  <c r="BK75" i="44"/>
  <c r="BK72" i="44"/>
  <c r="BK70" i="44"/>
  <c r="BK66" i="44"/>
  <c r="BD38" i="44"/>
  <c r="BD97" i="44"/>
  <c r="BD25" i="44"/>
  <c r="BD70" i="44"/>
  <c r="BD75" i="44"/>
  <c r="BD73" i="44"/>
  <c r="BD72" i="44"/>
  <c r="BD74" i="44"/>
  <c r="BD68" i="44"/>
  <c r="BD66" i="44"/>
  <c r="AD25" i="44"/>
  <c r="AD38" i="44"/>
  <c r="AD97" i="44"/>
  <c r="AD73" i="44"/>
  <c r="AD70" i="44"/>
  <c r="AD68" i="44"/>
  <c r="AD74" i="44"/>
  <c r="AD72" i="44"/>
  <c r="AD75" i="44"/>
  <c r="AD66" i="44"/>
  <c r="AS38" i="44"/>
  <c r="AS70" i="44"/>
  <c r="AS73" i="44"/>
  <c r="AS97" i="44"/>
  <c r="AS72" i="44"/>
  <c r="AS74" i="44"/>
  <c r="AS75" i="44"/>
  <c r="AS66" i="44"/>
  <c r="AS68" i="44"/>
  <c r="AS25" i="44"/>
  <c r="AQ38" i="44"/>
  <c r="AQ97" i="44"/>
  <c r="AQ72" i="44"/>
  <c r="AQ68" i="44"/>
  <c r="AQ74" i="44"/>
  <c r="AQ75" i="44"/>
  <c r="AQ73" i="44"/>
  <c r="AQ70" i="44"/>
  <c r="AQ66" i="44"/>
  <c r="AQ25" i="44"/>
  <c r="AR38" i="44"/>
  <c r="AR73" i="44"/>
  <c r="AR70" i="44"/>
  <c r="AR66" i="44"/>
  <c r="AR25" i="44"/>
  <c r="AR97" i="44"/>
  <c r="AR72" i="44"/>
  <c r="AR68" i="44"/>
  <c r="AR74" i="44"/>
  <c r="AR75" i="44"/>
  <c r="AN38" i="44"/>
  <c r="AN74" i="44"/>
  <c r="AN75" i="44"/>
  <c r="AN73" i="44"/>
  <c r="AN68" i="44"/>
  <c r="AN66" i="44"/>
  <c r="AN25" i="44"/>
  <c r="AN97" i="44"/>
  <c r="AN70" i="44"/>
  <c r="AN72" i="44"/>
  <c r="AJ38" i="44"/>
  <c r="AJ66" i="44"/>
  <c r="AJ72" i="44"/>
  <c r="AJ75" i="44"/>
  <c r="AJ25" i="44"/>
  <c r="AJ97" i="44"/>
  <c r="AJ74" i="44"/>
  <c r="AJ68" i="44"/>
  <c r="AJ73" i="44"/>
  <c r="AJ70" i="44"/>
  <c r="BH38" i="44"/>
  <c r="BH97" i="44"/>
  <c r="BH72" i="44"/>
  <c r="BH68" i="44"/>
  <c r="BH74" i="44"/>
  <c r="BH75" i="44"/>
  <c r="BH25" i="44"/>
  <c r="BH66" i="44"/>
  <c r="BH73" i="44"/>
  <c r="BH70" i="44"/>
  <c r="BN72" i="44"/>
  <c r="BN74" i="44"/>
  <c r="BN70" i="44"/>
  <c r="BN68" i="44"/>
  <c r="BN38" i="44"/>
  <c r="BN25" i="44"/>
  <c r="BN97" i="44"/>
  <c r="BN73" i="44"/>
  <c r="BN75" i="44"/>
  <c r="BN66" i="44"/>
  <c r="BW38" i="44"/>
  <c r="BW97" i="44"/>
  <c r="BW72" i="44"/>
  <c r="BW74" i="44"/>
  <c r="BW70" i="44"/>
  <c r="BW73" i="44"/>
  <c r="BW75" i="44"/>
  <c r="BW66" i="44"/>
  <c r="BW68" i="44"/>
  <c r="BW25" i="44"/>
  <c r="AI68" i="45" l="1"/>
  <c r="U67" i="45"/>
  <c r="W67" i="45" s="1"/>
  <c r="AC67" i="45" s="1"/>
  <c r="AT86" i="43"/>
  <c r="AT82" i="43"/>
  <c r="AC79" i="43"/>
  <c r="AC72" i="43"/>
  <c r="Z59" i="43"/>
  <c r="AD59" i="43" s="1"/>
  <c r="P52" i="43"/>
  <c r="Q52" i="43" s="1"/>
  <c r="AI81" i="45"/>
  <c r="AM82" i="43"/>
  <c r="Z79" i="43"/>
  <c r="AC78" i="43"/>
  <c r="AM69" i="43"/>
  <c r="AN69" i="43" s="1"/>
  <c r="AT68" i="43"/>
  <c r="AC66" i="43"/>
  <c r="AI69" i="45"/>
  <c r="U68" i="45"/>
  <c r="W68" i="45" s="1"/>
  <c r="AC68" i="45" s="1"/>
  <c r="AT89" i="43"/>
  <c r="AT85" i="43"/>
  <c r="AT81" i="43"/>
  <c r="AC77" i="43"/>
  <c r="AT74" i="43"/>
  <c r="AT71" i="43"/>
  <c r="AM68" i="43"/>
  <c r="AN68" i="43" s="1"/>
  <c r="P67" i="43"/>
  <c r="Q67" i="43" s="1"/>
  <c r="AI89" i="45"/>
  <c r="AI77" i="45"/>
  <c r="U52" i="45"/>
  <c r="W52" i="45" s="1"/>
  <c r="AC52" i="45" s="1"/>
  <c r="AT79" i="43"/>
  <c r="U48" i="45"/>
  <c r="W48" i="45" s="1"/>
  <c r="AC48" i="45" s="1"/>
  <c r="AC82" i="43"/>
  <c r="AM81" i="43"/>
  <c r="AT80" i="43"/>
  <c r="AC76" i="43"/>
  <c r="AT73" i="43"/>
  <c r="AM71" i="43"/>
  <c r="AN71" i="43" s="1"/>
  <c r="AT70" i="43"/>
  <c r="AC69" i="43"/>
  <c r="AC65" i="43"/>
  <c r="Z50" i="43"/>
  <c r="AD50" i="43" s="1"/>
  <c r="AC81" i="43"/>
  <c r="AI86" i="45"/>
  <c r="AI83" i="45"/>
  <c r="U51" i="45"/>
  <c r="W51" i="45" s="1"/>
  <c r="AC51" i="45" s="1"/>
  <c r="AT88" i="43"/>
  <c r="AT84" i="43"/>
  <c r="AM80" i="43"/>
  <c r="AC75" i="43"/>
  <c r="AM73" i="43"/>
  <c r="AT72" i="43"/>
  <c r="P72" i="43"/>
  <c r="Q72" i="43" s="1"/>
  <c r="AT67" i="43"/>
  <c r="P48" i="43"/>
  <c r="Q48" i="43" s="1"/>
  <c r="AT87" i="43"/>
  <c r="AC80" i="43"/>
  <c r="AT77" i="43"/>
  <c r="AM72" i="43"/>
  <c r="AN72" i="43" s="1"/>
  <c r="AM66" i="43"/>
  <c r="AN66" i="43" s="1"/>
  <c r="U56" i="45"/>
  <c r="W56" i="45" s="1"/>
  <c r="AC56" i="45" s="1"/>
  <c r="U49" i="45"/>
  <c r="W49" i="45" s="1"/>
  <c r="AC49" i="45" s="1"/>
  <c r="AC71" i="43"/>
  <c r="AM67" i="43"/>
  <c r="AN67" i="43" s="1"/>
  <c r="AT83" i="43"/>
  <c r="AM79" i="43"/>
  <c r="AC74" i="43"/>
  <c r="AT66" i="43"/>
  <c r="AI87" i="45"/>
  <c r="AC68" i="43"/>
  <c r="AC67" i="43"/>
  <c r="Z60" i="43"/>
  <c r="AD60" i="43" s="1"/>
  <c r="Z47" i="43"/>
  <c r="AD47" i="43" s="1"/>
  <c r="AM78" i="43"/>
  <c r="AT65" i="43"/>
  <c r="AI80" i="45"/>
  <c r="AT78" i="43"/>
  <c r="Z57" i="43"/>
  <c r="AD57" i="43" s="1"/>
  <c r="AT91" i="43"/>
  <c r="AC73" i="43"/>
  <c r="AM70" i="43"/>
  <c r="AN70" i="43" s="1"/>
  <c r="Z53" i="43"/>
  <c r="AD53" i="43" s="1"/>
  <c r="U62" i="45"/>
  <c r="W62" i="45" s="1"/>
  <c r="AC62" i="45" s="1"/>
  <c r="P54" i="43"/>
  <c r="Q54" i="43" s="1"/>
  <c r="E82" i="45"/>
  <c r="Z75" i="45"/>
  <c r="AB75" i="45" s="1"/>
  <c r="M75" i="43"/>
  <c r="W73" i="43"/>
  <c r="E77" i="45"/>
  <c r="G77" i="45" s="1"/>
  <c r="M81" i="43"/>
  <c r="Z81" i="45"/>
  <c r="AB81" i="45" s="1"/>
  <c r="W79" i="43"/>
  <c r="W80" i="43"/>
  <c r="E81" i="45"/>
  <c r="G81" i="45" s="1"/>
  <c r="W82" i="43"/>
  <c r="Z82" i="45"/>
  <c r="AB82" i="45" s="1"/>
  <c r="M78" i="45"/>
  <c r="O78" i="45" s="1"/>
  <c r="E75" i="45"/>
  <c r="G75" i="45" s="1"/>
  <c r="W78" i="43"/>
  <c r="M76" i="45"/>
  <c r="O76" i="45" s="1"/>
  <c r="M81" i="45"/>
  <c r="O81" i="45" s="1"/>
  <c r="M73" i="45"/>
  <c r="O73" i="45" s="1"/>
  <c r="E80" i="43"/>
  <c r="G80" i="43" s="1"/>
  <c r="W77" i="43"/>
  <c r="W75" i="43"/>
  <c r="M82" i="45"/>
  <c r="O88" i="45" s="1"/>
  <c r="E76" i="45"/>
  <c r="G76" i="45" s="1"/>
  <c r="Z80" i="45"/>
  <c r="AB80" i="45" s="1"/>
  <c r="M82" i="43"/>
  <c r="W81" i="43"/>
  <c r="M74" i="45"/>
  <c r="O74" i="45" s="1"/>
  <c r="W76" i="43"/>
  <c r="W74" i="43"/>
  <c r="M74" i="43"/>
  <c r="M79" i="45"/>
  <c r="O79" i="45" s="1"/>
  <c r="M78" i="43"/>
  <c r="M76" i="43"/>
  <c r="E79" i="45"/>
  <c r="G79" i="45" s="1"/>
  <c r="BZ48" i="44"/>
  <c r="BZ37" i="44"/>
  <c r="BZ46" i="44"/>
  <c r="BZ47" i="44"/>
  <c r="BZ24" i="44"/>
  <c r="BZ96" i="44"/>
  <c r="BZ87" i="44"/>
  <c r="BZ65" i="44"/>
  <c r="BA47" i="44"/>
  <c r="BA24" i="44"/>
  <c r="BA96" i="44"/>
  <c r="BA87" i="44"/>
  <c r="BA65" i="44"/>
  <c r="BA37" i="44"/>
  <c r="BA48" i="44"/>
  <c r="BA46" i="44"/>
  <c r="CD69" i="44"/>
  <c r="CD39" i="44"/>
  <c r="CD98" i="44"/>
  <c r="CD71" i="44"/>
  <c r="CD67" i="44"/>
  <c r="CD26" i="44"/>
  <c r="CE96" i="44"/>
  <c r="CE47" i="44"/>
  <c r="CE87" i="44"/>
  <c r="CE46" i="44"/>
  <c r="CE24" i="44"/>
  <c r="CE37" i="44"/>
  <c r="CE65" i="44"/>
  <c r="CE48" i="44"/>
  <c r="CB24" i="44"/>
  <c r="CB48" i="44"/>
  <c r="CB46" i="44"/>
  <c r="CB37" i="44"/>
  <c r="CB87" i="44"/>
  <c r="CB96" i="44"/>
  <c r="CB65" i="44"/>
  <c r="CB47" i="44"/>
  <c r="AP46" i="44"/>
  <c r="AP37" i="44"/>
  <c r="AP87" i="44"/>
  <c r="AP96" i="44"/>
  <c r="AP65" i="44"/>
  <c r="AP48" i="44"/>
  <c r="AP24" i="44"/>
  <c r="AP47" i="44"/>
  <c r="BN24" i="44"/>
  <c r="BN87" i="44"/>
  <c r="BN96" i="44"/>
  <c r="BN46" i="44"/>
  <c r="BN65" i="44"/>
  <c r="BN48" i="44"/>
  <c r="BN47" i="44"/>
  <c r="BN37" i="44"/>
  <c r="CA48" i="44"/>
  <c r="CA46" i="44"/>
  <c r="CA47" i="44"/>
  <c r="CA37" i="44"/>
  <c r="CA65" i="44"/>
  <c r="CA24" i="44"/>
  <c r="CA87" i="44"/>
  <c r="CA96" i="44"/>
  <c r="BO98" i="44"/>
  <c r="BO69" i="44"/>
  <c r="BO71" i="44"/>
  <c r="BO67" i="44"/>
  <c r="BO39" i="44"/>
  <c r="BO26" i="44"/>
  <c r="AT46" i="44"/>
  <c r="AT47" i="44"/>
  <c r="AT48" i="44"/>
  <c r="AT37" i="44"/>
  <c r="AT96" i="44"/>
  <c r="AT87" i="44"/>
  <c r="AT65" i="44"/>
  <c r="AT24" i="44"/>
  <c r="CA26" i="44"/>
  <c r="CA39" i="44"/>
  <c r="CA71" i="44"/>
  <c r="CA98" i="44"/>
  <c r="CA67" i="44"/>
  <c r="CA69" i="44"/>
  <c r="BW26" i="44"/>
  <c r="BW39" i="44"/>
  <c r="BW98" i="44"/>
  <c r="BW69" i="44"/>
  <c r="BW71" i="44"/>
  <c r="BW67" i="44"/>
  <c r="AK48" i="44"/>
  <c r="AK24" i="44"/>
  <c r="AK96" i="44"/>
  <c r="AK87" i="44"/>
  <c r="AK65" i="44"/>
  <c r="AK37" i="44"/>
  <c r="AK46" i="44"/>
  <c r="AK47" i="44"/>
  <c r="AN46" i="44"/>
  <c r="AN87" i="44"/>
  <c r="AN96" i="44"/>
  <c r="AN65" i="44"/>
  <c r="AN47" i="44"/>
  <c r="AN48" i="44"/>
  <c r="AN37" i="44"/>
  <c r="AN24" i="44"/>
  <c r="BX48" i="44"/>
  <c r="BX37" i="44"/>
  <c r="BX96" i="44"/>
  <c r="BX87" i="44"/>
  <c r="BX47" i="44"/>
  <c r="BX65" i="44"/>
  <c r="BX24" i="44"/>
  <c r="BX46" i="44"/>
  <c r="BX26" i="44"/>
  <c r="BX98" i="44"/>
  <c r="BX69" i="44"/>
  <c r="BX71" i="44"/>
  <c r="BX67" i="44"/>
  <c r="BX39" i="44"/>
  <c r="BU26" i="44"/>
  <c r="BU98" i="44"/>
  <c r="BU71" i="44"/>
  <c r="BU69" i="44"/>
  <c r="BU67" i="44"/>
  <c r="BU39" i="44"/>
  <c r="BG37" i="44"/>
  <c r="BG46" i="44"/>
  <c r="BG47" i="44"/>
  <c r="BG24" i="44"/>
  <c r="BG87" i="44"/>
  <c r="BG96" i="44"/>
  <c r="BG65" i="44"/>
  <c r="BG48" i="44"/>
  <c r="BI26" i="44"/>
  <c r="BI39" i="44"/>
  <c r="BI98" i="44"/>
  <c r="BI71" i="44"/>
  <c r="BI67" i="44"/>
  <c r="BI69" i="44"/>
  <c r="AF48" i="44"/>
  <c r="AF47" i="44"/>
  <c r="AF46" i="44"/>
  <c r="AF24" i="44"/>
  <c r="AF37" i="44"/>
  <c r="AF87" i="44"/>
  <c r="AF96" i="44"/>
  <c r="AF65" i="44"/>
  <c r="BS26" i="44"/>
  <c r="BS39" i="44"/>
  <c r="BS98" i="44"/>
  <c r="BS69" i="44"/>
  <c r="BS71" i="44"/>
  <c r="BS67" i="44"/>
  <c r="BM67" i="44"/>
  <c r="BM39" i="44"/>
  <c r="BM26" i="44"/>
  <c r="BM98" i="44"/>
  <c r="BM69" i="44"/>
  <c r="BM71" i="44"/>
  <c r="BS48" i="44"/>
  <c r="BS24" i="44"/>
  <c r="BS96" i="44"/>
  <c r="BS87" i="44"/>
  <c r="BS65" i="44"/>
  <c r="BS46" i="44"/>
  <c r="BS37" i="44"/>
  <c r="BS47" i="44"/>
  <c r="BP47" i="44"/>
  <c r="BP87" i="44"/>
  <c r="BP65" i="44"/>
  <c r="BP46" i="44"/>
  <c r="BP24" i="44"/>
  <c r="BP48" i="44"/>
  <c r="BP96" i="44"/>
  <c r="BP37" i="44"/>
  <c r="BH39" i="44"/>
  <c r="BH26" i="44"/>
  <c r="BH71" i="44"/>
  <c r="BH67" i="44"/>
  <c r="BH69" i="44"/>
  <c r="BH98" i="44"/>
  <c r="BU24" i="44"/>
  <c r="BU87" i="44"/>
  <c r="BU96" i="44"/>
  <c r="BU65" i="44"/>
  <c r="BU47" i="44"/>
  <c r="BU48" i="44"/>
  <c r="BU37" i="44"/>
  <c r="BU46" i="44"/>
  <c r="AV48" i="44"/>
  <c r="AV47" i="44"/>
  <c r="AV87" i="44"/>
  <c r="AV96" i="44"/>
  <c r="AV65" i="44"/>
  <c r="AV24" i="44"/>
  <c r="AV37" i="44"/>
  <c r="AV46" i="44"/>
  <c r="CB39" i="44"/>
  <c r="CB26" i="44"/>
  <c r="CB98" i="44"/>
  <c r="CB71" i="44"/>
  <c r="CB67" i="44"/>
  <c r="CB69" i="44"/>
  <c r="BN26" i="44"/>
  <c r="BN98" i="44"/>
  <c r="BN67" i="44"/>
  <c r="BN69" i="44"/>
  <c r="BN71" i="44"/>
  <c r="BN39" i="44"/>
  <c r="BZ26" i="44"/>
  <c r="BZ39" i="44"/>
  <c r="BZ98" i="44"/>
  <c r="BZ71" i="44"/>
  <c r="BZ67" i="44"/>
  <c r="BZ69" i="44"/>
  <c r="BB24" i="44"/>
  <c r="BB96" i="44"/>
  <c r="BB87" i="44"/>
  <c r="BB65" i="44"/>
  <c r="BB46" i="44"/>
  <c r="BB47" i="44"/>
  <c r="BB48" i="44"/>
  <c r="BB37" i="44"/>
  <c r="BQ26" i="44"/>
  <c r="BQ98" i="44"/>
  <c r="BQ67" i="44"/>
  <c r="BQ69" i="44"/>
  <c r="BQ71" i="44"/>
  <c r="BQ39" i="44"/>
  <c r="BV26" i="44"/>
  <c r="BV71" i="44"/>
  <c r="BV67" i="44"/>
  <c r="BV39" i="44"/>
  <c r="BV98" i="44"/>
  <c r="BV69" i="44"/>
  <c r="BL48" i="44"/>
  <c r="BL37" i="44"/>
  <c r="BL87" i="44"/>
  <c r="BL96" i="44"/>
  <c r="BL65" i="44"/>
  <c r="BL24" i="44"/>
  <c r="BL46" i="44"/>
  <c r="BL47" i="44"/>
  <c r="AZ24" i="44"/>
  <c r="AZ47" i="44"/>
  <c r="AZ48" i="44"/>
  <c r="AZ96" i="44"/>
  <c r="AZ87" i="44"/>
  <c r="AZ65" i="44"/>
  <c r="AZ46" i="44"/>
  <c r="AZ37" i="44"/>
  <c r="AR46" i="44"/>
  <c r="AR37" i="44"/>
  <c r="AR65" i="44"/>
  <c r="AR48" i="44"/>
  <c r="AR96" i="44"/>
  <c r="AR24" i="44"/>
  <c r="AR47" i="44"/>
  <c r="AR87" i="44"/>
  <c r="BK47" i="44"/>
  <c r="BK48" i="44"/>
  <c r="BK46" i="44"/>
  <c r="BK37" i="44"/>
  <c r="BK24" i="44"/>
  <c r="BK87" i="44"/>
  <c r="BK96" i="44"/>
  <c r="BK65" i="44"/>
  <c r="AM37" i="44"/>
  <c r="AM87" i="44"/>
  <c r="AM65" i="44"/>
  <c r="AM46" i="44"/>
  <c r="AM47" i="44"/>
  <c r="AM48" i="44"/>
  <c r="AM96" i="44"/>
  <c r="AM24" i="44"/>
  <c r="AO46" i="44"/>
  <c r="AO87" i="44"/>
  <c r="AO65" i="44"/>
  <c r="AO24" i="44"/>
  <c r="AO47" i="44"/>
  <c r="AO48" i="44"/>
  <c r="AO37" i="44"/>
  <c r="AO96" i="44"/>
  <c r="BV37" i="44"/>
  <c r="BV47" i="44"/>
  <c r="BV87" i="44"/>
  <c r="BV96" i="44"/>
  <c r="BV65" i="44"/>
  <c r="BV48" i="44"/>
  <c r="BV24" i="44"/>
  <c r="BV46" i="44"/>
  <c r="BM48" i="44"/>
  <c r="BM87" i="44"/>
  <c r="BM96" i="44"/>
  <c r="BM65" i="44"/>
  <c r="BM37" i="44"/>
  <c r="BM24" i="44"/>
  <c r="BM46" i="44"/>
  <c r="BM47" i="44"/>
  <c r="AL48" i="44"/>
  <c r="AL37" i="44"/>
  <c r="AL24" i="44"/>
  <c r="AL96" i="44"/>
  <c r="AL87" i="44"/>
  <c r="AL65" i="44"/>
  <c r="AL46" i="44"/>
  <c r="AL47" i="44"/>
  <c r="BQ87" i="44"/>
  <c r="BQ96" i="44"/>
  <c r="BQ65" i="44"/>
  <c r="BQ24" i="44"/>
  <c r="BQ37" i="44"/>
  <c r="BQ46" i="44"/>
  <c r="BQ47" i="44"/>
  <c r="BQ48" i="44"/>
  <c r="BL39" i="44"/>
  <c r="BL98" i="44"/>
  <c r="BL67" i="44"/>
  <c r="BL69" i="44"/>
  <c r="BL71" i="44"/>
  <c r="BL26" i="44"/>
  <c r="BH47" i="44"/>
  <c r="BH48" i="44"/>
  <c r="BH87" i="44"/>
  <c r="BH46" i="44"/>
  <c r="BH37" i="44"/>
  <c r="BH96" i="44"/>
  <c r="BH65" i="44"/>
  <c r="BH24" i="44"/>
  <c r="BO47" i="44"/>
  <c r="BO87" i="44"/>
  <c r="BO65" i="44"/>
  <c r="BO46" i="44"/>
  <c r="BO24" i="44"/>
  <c r="BO48" i="44"/>
  <c r="BO37" i="44"/>
  <c r="BO96" i="44"/>
  <c r="AB37" i="44"/>
  <c r="AB48" i="44"/>
  <c r="AB47" i="44"/>
  <c r="AB87" i="44"/>
  <c r="AB65" i="44"/>
  <c r="AB24" i="44"/>
  <c r="AB46" i="44"/>
  <c r="AB96" i="44"/>
  <c r="BD37" i="44"/>
  <c r="BD46" i="44"/>
  <c r="BD24" i="44"/>
  <c r="BD87" i="44"/>
  <c r="BD96" i="44"/>
  <c r="BD47" i="44"/>
  <c r="BD48" i="44"/>
  <c r="BD65" i="44"/>
  <c r="BR26" i="44"/>
  <c r="BR98" i="44"/>
  <c r="BR69" i="44"/>
  <c r="BR67" i="44"/>
  <c r="BR71" i="44"/>
  <c r="BR39" i="44"/>
  <c r="BW37" i="44"/>
  <c r="BW47" i="44"/>
  <c r="BW65" i="44"/>
  <c r="BW24" i="44"/>
  <c r="BW87" i="44"/>
  <c r="BW96" i="44"/>
  <c r="BW48" i="44"/>
  <c r="BW46" i="44"/>
  <c r="CC98" i="44"/>
  <c r="CC71" i="44"/>
  <c r="CC69" i="44"/>
  <c r="CC67" i="44"/>
  <c r="CC39" i="44"/>
  <c r="CC26" i="44"/>
  <c r="AH47" i="44"/>
  <c r="AH87" i="44"/>
  <c r="AH46" i="44"/>
  <c r="AH65" i="44"/>
  <c r="AH37" i="44"/>
  <c r="AH48" i="44"/>
  <c r="AH96" i="44"/>
  <c r="AH24" i="44"/>
  <c r="BR46" i="44"/>
  <c r="BR47" i="44"/>
  <c r="BR48" i="44"/>
  <c r="BR24" i="44"/>
  <c r="BR96" i="44"/>
  <c r="BR87" i="44"/>
  <c r="BR65" i="44"/>
  <c r="BR37" i="44"/>
  <c r="BY48" i="44"/>
  <c r="BY46" i="44"/>
  <c r="BY37" i="44"/>
  <c r="BY47" i="44"/>
  <c r="BY87" i="44"/>
  <c r="BY96" i="44"/>
  <c r="BY65" i="44"/>
  <c r="BY24" i="44"/>
  <c r="AW87" i="44"/>
  <c r="AW96" i="44"/>
  <c r="AW65" i="44"/>
  <c r="AW48" i="44"/>
  <c r="AW37" i="44"/>
  <c r="AW24" i="44"/>
  <c r="AW47" i="44"/>
  <c r="AW46" i="44"/>
  <c r="BC37" i="44"/>
  <c r="BC24" i="44"/>
  <c r="BC96" i="44"/>
  <c r="BC87" i="44"/>
  <c r="BC65" i="44"/>
  <c r="BC46" i="44"/>
  <c r="BC47" i="44"/>
  <c r="BC48" i="44"/>
  <c r="AG37" i="44"/>
  <c r="AG47" i="44"/>
  <c r="AG24" i="44"/>
  <c r="AG46" i="44"/>
  <c r="AG87" i="44"/>
  <c r="AG96" i="44"/>
  <c r="AG65" i="44"/>
  <c r="AG48" i="44"/>
  <c r="BP98" i="44"/>
  <c r="BP67" i="44"/>
  <c r="BP69" i="44"/>
  <c r="BP71" i="44"/>
  <c r="BP39" i="44"/>
  <c r="BP26" i="44"/>
  <c r="AY47" i="44"/>
  <c r="AY24" i="44"/>
  <c r="AY48" i="44"/>
  <c r="AY96" i="44"/>
  <c r="AY87" i="44"/>
  <c r="AY65" i="44"/>
  <c r="AY46" i="44"/>
  <c r="AY37" i="44"/>
  <c r="BT87" i="44"/>
  <c r="BT96" i="44"/>
  <c r="BT65" i="44"/>
  <c r="BT47" i="44"/>
  <c r="BT48" i="44"/>
  <c r="BT24" i="44"/>
  <c r="BT37" i="44"/>
  <c r="BT46" i="44"/>
  <c r="AE37" i="44"/>
  <c r="AE46" i="44"/>
  <c r="AE47" i="44"/>
  <c r="AE48" i="44"/>
  <c r="AE24" i="44"/>
  <c r="AE87" i="44"/>
  <c r="AE96" i="44"/>
  <c r="AE65" i="44"/>
  <c r="BE37" i="44"/>
  <c r="BE46" i="44"/>
  <c r="BE24" i="44"/>
  <c r="BE87" i="44"/>
  <c r="BE96" i="44"/>
  <c r="BE65" i="44"/>
  <c r="BE47" i="44"/>
  <c r="BE48" i="44"/>
  <c r="AI37" i="44"/>
  <c r="AI96" i="44"/>
  <c r="AI24" i="44"/>
  <c r="AI47" i="44"/>
  <c r="AI87" i="44"/>
  <c r="AI46" i="44"/>
  <c r="AI65" i="44"/>
  <c r="AI48" i="44"/>
  <c r="AU46" i="44"/>
  <c r="AU47" i="44"/>
  <c r="AU37" i="44"/>
  <c r="AU48" i="44"/>
  <c r="AU24" i="44"/>
  <c r="AU87" i="44"/>
  <c r="AU96" i="44"/>
  <c r="AU65" i="44"/>
  <c r="CC46" i="44"/>
  <c r="CC87" i="44"/>
  <c r="CC24" i="44"/>
  <c r="CC96" i="44"/>
  <c r="CC47" i="44"/>
  <c r="CC65" i="44"/>
  <c r="CC37" i="44"/>
  <c r="CC48" i="44"/>
  <c r="BJ47" i="44"/>
  <c r="BJ46" i="44"/>
  <c r="BJ37" i="44"/>
  <c r="BJ24" i="44"/>
  <c r="BJ96" i="44"/>
  <c r="BJ87" i="44"/>
  <c r="BJ65" i="44"/>
  <c r="BJ48" i="44"/>
  <c r="BI47" i="44"/>
  <c r="BI46" i="44"/>
  <c r="BI37" i="44"/>
  <c r="BI65" i="44"/>
  <c r="BI48" i="44"/>
  <c r="BI24" i="44"/>
  <c r="BI87" i="44"/>
  <c r="BI96" i="44"/>
  <c r="BY26" i="44"/>
  <c r="BY98" i="44"/>
  <c r="BY69" i="44"/>
  <c r="BY39" i="44"/>
  <c r="BY71" i="44"/>
  <c r="BY67" i="44"/>
  <c r="AC37" i="44"/>
  <c r="AC47" i="44"/>
  <c r="AC48" i="44"/>
  <c r="AC46" i="44"/>
  <c r="AC24" i="44"/>
  <c r="AC87" i="44"/>
  <c r="AC96" i="44"/>
  <c r="AC65" i="44"/>
  <c r="BF47" i="44"/>
  <c r="BF46" i="44"/>
  <c r="BF96" i="44"/>
  <c r="BF24" i="44"/>
  <c r="BF37" i="44"/>
  <c r="BF48" i="44"/>
  <c r="BF87" i="44"/>
  <c r="BF65" i="44"/>
  <c r="AX47" i="44"/>
  <c r="AX87" i="44"/>
  <c r="AX96" i="44"/>
  <c r="AX65" i="44"/>
  <c r="AX37" i="44"/>
  <c r="AX48" i="44"/>
  <c r="AX46" i="44"/>
  <c r="AX24" i="44"/>
  <c r="AQ37" i="44"/>
  <c r="AQ47" i="44"/>
  <c r="AQ46" i="44"/>
  <c r="AQ87" i="44"/>
  <c r="AQ96" i="44"/>
  <c r="AQ65" i="44"/>
  <c r="AQ48" i="44"/>
  <c r="AQ24" i="44"/>
  <c r="BK26" i="44"/>
  <c r="BK39" i="44"/>
  <c r="BK71" i="44"/>
  <c r="BK98" i="44"/>
  <c r="BK67" i="44"/>
  <c r="BK69" i="44"/>
  <c r="AJ48" i="44"/>
  <c r="AJ37" i="44"/>
  <c r="AJ24" i="44"/>
  <c r="AJ47" i="44"/>
  <c r="AJ96" i="44"/>
  <c r="AJ87" i="44"/>
  <c r="AJ65" i="44"/>
  <c r="AJ46" i="44"/>
  <c r="CD48" i="44"/>
  <c r="CD46" i="44"/>
  <c r="CD24" i="44"/>
  <c r="CD47" i="44"/>
  <c r="CD87" i="44"/>
  <c r="CD96" i="44"/>
  <c r="CD65" i="44"/>
  <c r="CD37" i="44"/>
  <c r="BJ26" i="44"/>
  <c r="BJ39" i="44"/>
  <c r="BJ98" i="44"/>
  <c r="BJ71" i="44"/>
  <c r="BJ67" i="44"/>
  <c r="BJ69" i="44"/>
  <c r="BT26" i="44"/>
  <c r="BT39" i="44"/>
  <c r="BT98" i="44"/>
  <c r="BT69" i="44"/>
  <c r="BT71" i="44"/>
  <c r="BT67" i="44"/>
  <c r="AD48" i="44"/>
  <c r="AD37" i="44"/>
  <c r="AD46" i="44"/>
  <c r="AD47" i="44"/>
  <c r="AD96" i="44"/>
  <c r="AD87" i="44"/>
  <c r="AD65" i="44"/>
  <c r="AD24" i="44"/>
  <c r="AS46" i="44"/>
  <c r="AS48" i="44"/>
  <c r="AS24" i="44"/>
  <c r="AS47" i="44"/>
  <c r="AS87" i="44"/>
  <c r="AS96" i="44"/>
  <c r="AS65" i="44"/>
  <c r="AS37" i="44"/>
  <c r="O83" i="45" l="1"/>
  <c r="AD132" i="42"/>
  <c r="Q133" i="42"/>
  <c r="AG132" i="42"/>
  <c r="P133" i="42"/>
  <c r="AF133" i="42"/>
  <c r="AE132" i="42"/>
  <c r="AQ131" i="42"/>
  <c r="U133" i="42"/>
  <c r="V133" i="42"/>
  <c r="AD79" i="43"/>
  <c r="AH132" i="42"/>
  <c r="L133" i="42"/>
  <c r="AI133" i="42"/>
  <c r="AB132" i="42"/>
  <c r="AG130" i="42"/>
  <c r="W133" i="42"/>
  <c r="AX131" i="42"/>
  <c r="AF132" i="42"/>
  <c r="AV130" i="42"/>
  <c r="BA131" i="42"/>
  <c r="AC133" i="42"/>
  <c r="AO131" i="42"/>
  <c r="AN131" i="42"/>
  <c r="M133" i="42"/>
  <c r="Z133" i="42"/>
  <c r="T129" i="42"/>
  <c r="AZ130" i="42"/>
  <c r="AD133" i="42"/>
  <c r="AG133" i="42"/>
  <c r="AC132" i="42"/>
  <c r="S133" i="42"/>
  <c r="R133" i="42"/>
  <c r="AB130" i="42"/>
  <c r="AA133" i="42"/>
  <c r="O133" i="42"/>
  <c r="N133" i="42"/>
  <c r="AT130" i="42"/>
  <c r="AH133" i="42"/>
  <c r="AB133" i="42"/>
  <c r="K133" i="42"/>
  <c r="I133" i="42"/>
  <c r="T133" i="42"/>
  <c r="AU131" i="42"/>
  <c r="S130" i="44"/>
  <c r="AZ132" i="44"/>
  <c r="X130" i="44"/>
  <c r="AY132" i="44"/>
  <c r="AW132" i="44"/>
  <c r="AV132" i="44"/>
  <c r="L131" i="44"/>
  <c r="AR132" i="44"/>
  <c r="Q133" i="44"/>
  <c r="W133" i="44"/>
  <c r="T133" i="44"/>
  <c r="N133" i="44"/>
  <c r="K133" i="44"/>
  <c r="O84" i="45"/>
  <c r="S133" i="44"/>
  <c r="U130" i="44"/>
  <c r="W130" i="44"/>
  <c r="AA131" i="44"/>
  <c r="U131" i="44"/>
  <c r="S131" i="44"/>
  <c r="AB91" i="45"/>
  <c r="X131" i="44"/>
  <c r="M133" i="44"/>
  <c r="AG132" i="44"/>
  <c r="Z131" i="44"/>
  <c r="Y130" i="44"/>
  <c r="AL132" i="44"/>
  <c r="AF132" i="44"/>
  <c r="AF133" i="44"/>
  <c r="O86" i="45"/>
  <c r="V131" i="44"/>
  <c r="AE133" i="44"/>
  <c r="E73" i="43"/>
  <c r="G73" i="43" s="1"/>
  <c r="AB85" i="45"/>
  <c r="G83" i="45"/>
  <c r="O91" i="45"/>
  <c r="AJ79" i="43"/>
  <c r="AN79" i="43" s="1"/>
  <c r="G95" i="45"/>
  <c r="E79" i="43"/>
  <c r="G79" i="43" s="1"/>
  <c r="AJ75" i="43"/>
  <c r="G84" i="45"/>
  <c r="AB86" i="45"/>
  <c r="AJ82" i="43"/>
  <c r="AN82" i="43" s="1"/>
  <c r="O87" i="45"/>
  <c r="AB84" i="45"/>
  <c r="P61" i="43"/>
  <c r="Q61" i="43" s="1"/>
  <c r="Z73" i="43"/>
  <c r="AD73" i="43" s="1"/>
  <c r="Z49" i="43"/>
  <c r="AD49" i="43" s="1"/>
  <c r="P64" i="43"/>
  <c r="Q64" i="43" s="1"/>
  <c r="Z54" i="43"/>
  <c r="AD54" i="43" s="1"/>
  <c r="AI91" i="45"/>
  <c r="Z46" i="43"/>
  <c r="AD46" i="43" s="1"/>
  <c r="U71" i="45"/>
  <c r="W71" i="45" s="1"/>
  <c r="AC71" i="45" s="1"/>
  <c r="Z55" i="43"/>
  <c r="AD55" i="43" s="1"/>
  <c r="Z70" i="43"/>
  <c r="U50" i="45"/>
  <c r="W50" i="45" s="1"/>
  <c r="AC50" i="45" s="1"/>
  <c r="AI82" i="45"/>
  <c r="Z62" i="43"/>
  <c r="AD62" i="43" s="1"/>
  <c r="P74" i="43"/>
  <c r="Q74" i="43" s="1"/>
  <c r="AT90" i="43"/>
  <c r="AI71" i="45"/>
  <c r="P71" i="43"/>
  <c r="Q71" i="43" s="1"/>
  <c r="M77" i="43"/>
  <c r="Z77" i="45"/>
  <c r="AB77" i="45" s="1"/>
  <c r="E78" i="45"/>
  <c r="G78" i="45" s="1"/>
  <c r="AJ80" i="43"/>
  <c r="AN80" i="43" s="1"/>
  <c r="G87" i="45"/>
  <c r="Z73" i="45"/>
  <c r="AB73" i="45" s="1"/>
  <c r="G92" i="45"/>
  <c r="Z78" i="45"/>
  <c r="AB78" i="45" s="1"/>
  <c r="E76" i="43"/>
  <c r="G76" i="43" s="1"/>
  <c r="G86" i="45"/>
  <c r="Z56" i="43"/>
  <c r="AD56" i="43" s="1"/>
  <c r="P58" i="43"/>
  <c r="Q58" i="43" s="1"/>
  <c r="P69" i="43"/>
  <c r="Q69" i="43" s="1"/>
  <c r="P76" i="43"/>
  <c r="Q76" i="43" s="1"/>
  <c r="P75" i="43"/>
  <c r="Q75" i="43" s="1"/>
  <c r="P50" i="43"/>
  <c r="Q50" i="43" s="1"/>
  <c r="U55" i="45"/>
  <c r="W55" i="45" s="1"/>
  <c r="AC55" i="45" s="1"/>
  <c r="Z58" i="43"/>
  <c r="AD58" i="43" s="1"/>
  <c r="AM74" i="43"/>
  <c r="U58" i="45"/>
  <c r="W58" i="45" s="1"/>
  <c r="AC58" i="45" s="1"/>
  <c r="Z48" i="43"/>
  <c r="AD48" i="43" s="1"/>
  <c r="U41" i="45"/>
  <c r="W41" i="45" s="1"/>
  <c r="AC41" i="45" s="1"/>
  <c r="U72" i="45"/>
  <c r="W86" i="45" s="1"/>
  <c r="P56" i="43"/>
  <c r="Q56" i="43" s="1"/>
  <c r="Z72" i="43"/>
  <c r="AD72" i="43" s="1"/>
  <c r="U57" i="45"/>
  <c r="W57" i="45" s="1"/>
  <c r="AC57" i="45" s="1"/>
  <c r="AT76" i="43"/>
  <c r="U43" i="45"/>
  <c r="W43" i="45" s="1"/>
  <c r="AC43" i="45" s="1"/>
  <c r="AI78" i="45"/>
  <c r="G97" i="45"/>
  <c r="G82" i="45"/>
  <c r="AJ81" i="43"/>
  <c r="AN81" i="43" s="1"/>
  <c r="AB83" i="45"/>
  <c r="P55" i="43"/>
  <c r="Q55" i="43" s="1"/>
  <c r="AB89" i="45"/>
  <c r="Z79" i="45"/>
  <c r="AB79" i="45" s="1"/>
  <c r="E73" i="45"/>
  <c r="G73" i="45" s="1"/>
  <c r="M80" i="43"/>
  <c r="AB88" i="45"/>
  <c r="M75" i="45"/>
  <c r="O75" i="45" s="1"/>
  <c r="M80" i="45"/>
  <c r="O80" i="45" s="1"/>
  <c r="AJ78" i="43"/>
  <c r="AN78" i="43" s="1"/>
  <c r="AB87" i="45"/>
  <c r="P57" i="43"/>
  <c r="Q57" i="43" s="1"/>
  <c r="Z68" i="43"/>
  <c r="AD68" i="43" s="1"/>
  <c r="Z75" i="43"/>
  <c r="AD75" i="43" s="1"/>
  <c r="P63" i="43"/>
  <c r="Q63" i="43" s="1"/>
  <c r="P77" i="43"/>
  <c r="P53" i="43"/>
  <c r="Q53" i="43" s="1"/>
  <c r="Z65" i="43"/>
  <c r="AD65" i="43" s="1"/>
  <c r="Z76" i="43"/>
  <c r="AD76" i="43" s="1"/>
  <c r="U69" i="45"/>
  <c r="W69" i="45" s="1"/>
  <c r="AC69" i="45" s="1"/>
  <c r="U59" i="45"/>
  <c r="W59" i="45" s="1"/>
  <c r="AC59" i="45" s="1"/>
  <c r="Z61" i="43"/>
  <c r="AD61" i="43" s="1"/>
  <c r="U61" i="45"/>
  <c r="W61" i="45" s="1"/>
  <c r="AC61" i="45" s="1"/>
  <c r="U42" i="45"/>
  <c r="W42" i="45" s="1"/>
  <c r="AC42" i="45" s="1"/>
  <c r="P59" i="43"/>
  <c r="Q59" i="43" s="1"/>
  <c r="AM75" i="43"/>
  <c r="U44" i="45"/>
  <c r="W44" i="45" s="1"/>
  <c r="AC44" i="45" s="1"/>
  <c r="AI76" i="45"/>
  <c r="P60" i="43"/>
  <c r="Q60" i="43" s="1"/>
  <c r="P73" i="43"/>
  <c r="U63" i="45"/>
  <c r="W63" i="45" s="1"/>
  <c r="AC63" i="45" s="1"/>
  <c r="AI85" i="45"/>
  <c r="Z67" i="43"/>
  <c r="AD67" i="43" s="1"/>
  <c r="AM77" i="43"/>
  <c r="U46" i="45"/>
  <c r="W46" i="45" s="1"/>
  <c r="AC46" i="45" s="1"/>
  <c r="E77" i="43"/>
  <c r="G77" i="43" s="1"/>
  <c r="G98" i="45"/>
  <c r="E81" i="43"/>
  <c r="G81" i="43" s="1"/>
  <c r="E82" i="43"/>
  <c r="G86" i="43" s="1"/>
  <c r="P51" i="43"/>
  <c r="Q51" i="43" s="1"/>
  <c r="P47" i="43"/>
  <c r="Q47" i="43" s="1"/>
  <c r="E78" i="43"/>
  <c r="G78" i="43" s="1"/>
  <c r="AJ74" i="43"/>
  <c r="M73" i="43"/>
  <c r="E80" i="45"/>
  <c r="G80" i="45" s="1"/>
  <c r="E75" i="43"/>
  <c r="G75" i="43" s="1"/>
  <c r="G89" i="45"/>
  <c r="E74" i="45"/>
  <c r="G74" i="45" s="1"/>
  <c r="O89" i="45"/>
  <c r="AI84" i="45"/>
  <c r="Z74" i="43"/>
  <c r="AD74" i="43" s="1"/>
  <c r="Z71" i="43"/>
  <c r="AD71" i="43" s="1"/>
  <c r="Z63" i="43"/>
  <c r="AD63" i="43" s="1"/>
  <c r="U70" i="45"/>
  <c r="W70" i="45" s="1"/>
  <c r="AC70" i="45" s="1"/>
  <c r="P66" i="43"/>
  <c r="Q66" i="43" s="1"/>
  <c r="P78" i="43"/>
  <c r="Q78" i="43" s="1"/>
  <c r="AI74" i="45"/>
  <c r="U66" i="45"/>
  <c r="W66" i="45" s="1"/>
  <c r="AC66" i="45" s="1"/>
  <c r="Z77" i="43"/>
  <c r="AD77" i="43" s="1"/>
  <c r="AI66" i="45"/>
  <c r="U45" i="45"/>
  <c r="W45" i="45" s="1"/>
  <c r="AC45" i="45" s="1"/>
  <c r="P62" i="43"/>
  <c r="Q62" i="43" s="1"/>
  <c r="U47" i="45"/>
  <c r="W47" i="45" s="1"/>
  <c r="AC47" i="45" s="1"/>
  <c r="AT75" i="43"/>
  <c r="U64" i="45"/>
  <c r="W64" i="45" s="1"/>
  <c r="AC64" i="45" s="1"/>
  <c r="P68" i="43"/>
  <c r="Q68" i="43" s="1"/>
  <c r="U53" i="45"/>
  <c r="W53" i="45" s="1"/>
  <c r="AC53" i="45" s="1"/>
  <c r="AI90" i="45"/>
  <c r="G96" i="45"/>
  <c r="G91" i="45"/>
  <c r="O90" i="45"/>
  <c r="O82" i="45"/>
  <c r="O85" i="45"/>
  <c r="E74" i="43"/>
  <c r="G74" i="43" s="1"/>
  <c r="AJ77" i="43"/>
  <c r="AB90" i="45"/>
  <c r="G94" i="45"/>
  <c r="P82" i="43"/>
  <c r="Q82" i="43" s="1"/>
  <c r="AI72" i="45"/>
  <c r="P65" i="43"/>
  <c r="Q65" i="43" s="1"/>
  <c r="P79" i="43"/>
  <c r="Z64" i="43"/>
  <c r="AD64" i="43" s="1"/>
  <c r="Z78" i="43"/>
  <c r="AD78" i="43" s="1"/>
  <c r="U54" i="45"/>
  <c r="W54" i="45" s="1"/>
  <c r="AC54" i="45" s="1"/>
  <c r="AI88" i="45"/>
  <c r="AM65" i="43"/>
  <c r="AN65" i="43" s="1"/>
  <c r="AM76" i="43"/>
  <c r="P49" i="43"/>
  <c r="Q49" i="43" s="1"/>
  <c r="AT69" i="43"/>
  <c r="Z80" i="43"/>
  <c r="AD80" i="43" s="1"/>
  <c r="U60" i="45"/>
  <c r="W60" i="45" s="1"/>
  <c r="AC60" i="45" s="1"/>
  <c r="AJ73" i="43"/>
  <c r="AN73" i="43" s="1"/>
  <c r="G88" i="45"/>
  <c r="M79" i="43"/>
  <c r="G90" i="45"/>
  <c r="G85" i="45"/>
  <c r="Z76" i="45"/>
  <c r="AB76" i="45" s="1"/>
  <c r="Z74" i="45"/>
  <c r="AB74" i="45" s="1"/>
  <c r="AJ76" i="43"/>
  <c r="G93" i="45"/>
  <c r="M77" i="45"/>
  <c r="O77" i="45" s="1"/>
  <c r="Z52" i="43"/>
  <c r="AD52" i="43" s="1"/>
  <c r="Z81" i="43"/>
  <c r="AD81" i="43" s="1"/>
  <c r="AI75" i="45"/>
  <c r="AI67" i="45"/>
  <c r="P46" i="43"/>
  <c r="Q46" i="43" s="1"/>
  <c r="Z69" i="43"/>
  <c r="AD69" i="43" s="1"/>
  <c r="Z82" i="43"/>
  <c r="AD82" i="43" s="1"/>
  <c r="P70" i="43"/>
  <c r="Q70" i="43" s="1"/>
  <c r="AI79" i="45"/>
  <c r="AI70" i="45"/>
  <c r="Z66" i="43"/>
  <c r="AD66" i="43" s="1"/>
  <c r="P80" i="43"/>
  <c r="U65" i="45"/>
  <c r="W65" i="45" s="1"/>
  <c r="AC65" i="45" s="1"/>
  <c r="AI73" i="45"/>
  <c r="Z51" i="43"/>
  <c r="AD51" i="43" s="1"/>
  <c r="AC70" i="43"/>
  <c r="P81" i="43"/>
  <c r="Q81" i="43" s="1"/>
  <c r="AI65" i="45"/>
  <c r="AS51" i="42"/>
  <c r="AS77" i="42"/>
  <c r="AS52" i="42"/>
  <c r="AS53" i="42"/>
  <c r="AS26" i="42"/>
  <c r="AS41" i="42"/>
  <c r="AS97" i="42"/>
  <c r="CC97" i="42"/>
  <c r="CC51" i="42"/>
  <c r="CC52" i="42"/>
  <c r="CC53" i="42"/>
  <c r="CC41" i="42"/>
  <c r="CC77" i="42"/>
  <c r="CC26" i="42"/>
  <c r="AM26" i="42"/>
  <c r="AM97" i="42"/>
  <c r="AM41" i="42"/>
  <c r="AM77" i="42"/>
  <c r="AM51" i="42"/>
  <c r="AM53" i="42"/>
  <c r="AM52" i="42"/>
  <c r="AJ53" i="42"/>
  <c r="AJ52" i="42"/>
  <c r="AJ41" i="42"/>
  <c r="AJ97" i="42"/>
  <c r="AJ77" i="42"/>
  <c r="AJ51" i="42"/>
  <c r="AJ26" i="42"/>
  <c r="BF97" i="42"/>
  <c r="BF77" i="42"/>
  <c r="BF51" i="42"/>
  <c r="BF41" i="42"/>
  <c r="BF52" i="42"/>
  <c r="BF53" i="42"/>
  <c r="BF26" i="42"/>
  <c r="BL26" i="42"/>
  <c r="BL97" i="42"/>
  <c r="BL53" i="42"/>
  <c r="BL51" i="42"/>
  <c r="BL41" i="42"/>
  <c r="BL77" i="42"/>
  <c r="BL52" i="42"/>
  <c r="AZ52" i="42"/>
  <c r="AZ53" i="42"/>
  <c r="AZ41" i="42"/>
  <c r="AZ97" i="42"/>
  <c r="AZ77" i="42"/>
  <c r="AZ51" i="42"/>
  <c r="AZ26" i="42"/>
  <c r="AY52" i="42"/>
  <c r="AY53" i="42"/>
  <c r="AY26" i="42"/>
  <c r="AY97" i="42"/>
  <c r="AY41" i="42"/>
  <c r="AY77" i="42"/>
  <c r="AY51" i="42"/>
  <c r="BC51" i="42"/>
  <c r="BC53" i="42"/>
  <c r="BC41" i="42"/>
  <c r="BC97" i="42"/>
  <c r="BC77" i="42"/>
  <c r="BC26" i="42"/>
  <c r="BC52" i="42"/>
  <c r="AP97" i="42"/>
  <c r="AP51" i="42"/>
  <c r="AP41" i="42"/>
  <c r="AP26" i="42"/>
  <c r="AP77" i="42"/>
  <c r="AP52" i="42"/>
  <c r="AP53" i="42"/>
  <c r="BH97" i="42"/>
  <c r="BH77" i="42"/>
  <c r="BH52" i="42"/>
  <c r="BH53" i="42"/>
  <c r="BH26" i="42"/>
  <c r="BH51" i="42"/>
  <c r="BH41" i="42"/>
  <c r="BS26" i="42"/>
  <c r="BS97" i="42"/>
  <c r="BS77" i="42"/>
  <c r="BS51" i="42"/>
  <c r="BS52" i="42"/>
  <c r="BS53" i="42"/>
  <c r="BS41" i="42"/>
  <c r="CB77" i="42"/>
  <c r="CB53" i="42"/>
  <c r="CB51" i="42"/>
  <c r="CB52" i="42"/>
  <c r="CB41" i="42"/>
  <c r="CB97" i="42"/>
  <c r="CB26" i="42"/>
  <c r="BO41" i="42"/>
  <c r="BO97" i="42"/>
  <c r="BO26" i="42"/>
  <c r="BO77" i="42"/>
  <c r="BO52" i="42"/>
  <c r="BO53" i="42"/>
  <c r="BO51" i="42"/>
  <c r="AQ97" i="42"/>
  <c r="AQ77" i="42"/>
  <c r="AQ41" i="42"/>
  <c r="AQ51" i="42"/>
  <c r="AQ52" i="42"/>
  <c r="AQ53" i="42"/>
  <c r="AQ26" i="42"/>
  <c r="AN97" i="42"/>
  <c r="AN77" i="42"/>
  <c r="AN51" i="42"/>
  <c r="AN26" i="42"/>
  <c r="AN52" i="42"/>
  <c r="AN53" i="42"/>
  <c r="AN41" i="42"/>
  <c r="AD52" i="42"/>
  <c r="AD51" i="42"/>
  <c r="AD26" i="42"/>
  <c r="AD97" i="42"/>
  <c r="AD41" i="42"/>
  <c r="AD77" i="42"/>
  <c r="AD53" i="42"/>
  <c r="Q131" i="44" l="1"/>
  <c r="Q12" i="44"/>
  <c r="Q73" i="43"/>
  <c r="W76" i="45"/>
  <c r="AC76" i="45" s="1"/>
  <c r="W82" i="45"/>
  <c r="AC82" i="45" s="1"/>
  <c r="W78" i="45"/>
  <c r="AC78" i="45" s="1"/>
  <c r="W89" i="45"/>
  <c r="AA12" i="44"/>
  <c r="I15" i="42"/>
  <c r="AG13" i="44"/>
  <c r="AY13" i="44"/>
  <c r="V12" i="44"/>
  <c r="K15" i="42"/>
  <c r="M14" i="44"/>
  <c r="W14" i="44"/>
  <c r="AB15" i="42"/>
  <c r="R15" i="42"/>
  <c r="AF14" i="44"/>
  <c r="Z15" i="42"/>
  <c r="AI15" i="42"/>
  <c r="X12" i="44"/>
  <c r="Q14" i="44"/>
  <c r="AZ13" i="44"/>
  <c r="AH15" i="42"/>
  <c r="S15" i="42"/>
  <c r="AF13" i="44"/>
  <c r="M15" i="42"/>
  <c r="L15" i="42"/>
  <c r="AF15" i="42"/>
  <c r="S14" i="44"/>
  <c r="AR13" i="44"/>
  <c r="AL13" i="44"/>
  <c r="P15" i="42"/>
  <c r="S12" i="44"/>
  <c r="K14" i="44"/>
  <c r="L12" i="44"/>
  <c r="N15" i="42"/>
  <c r="AG15" i="42"/>
  <c r="U12" i="44"/>
  <c r="N14" i="44"/>
  <c r="AV13" i="44"/>
  <c r="O15" i="42"/>
  <c r="AD15" i="42"/>
  <c r="W15" i="42"/>
  <c r="V15" i="42"/>
  <c r="T15" i="42"/>
  <c r="Q15" i="42"/>
  <c r="AE14" i="44"/>
  <c r="Z12" i="44"/>
  <c r="T14" i="44"/>
  <c r="AW13" i="44"/>
  <c r="AA15" i="42"/>
  <c r="AC15" i="42"/>
  <c r="U15" i="42"/>
  <c r="AW131" i="42"/>
  <c r="V130" i="42"/>
  <c r="BA130" i="42"/>
  <c r="V132" i="42"/>
  <c r="X133" i="42"/>
  <c r="AR131" i="42"/>
  <c r="AL131" i="42"/>
  <c r="T11" i="42"/>
  <c r="AB14" i="42"/>
  <c r="BA13" i="42"/>
  <c r="AH130" i="42"/>
  <c r="AW130" i="42"/>
  <c r="AO130" i="42"/>
  <c r="V131" i="42"/>
  <c r="AB131" i="42"/>
  <c r="X129" i="42"/>
  <c r="AV12" i="42"/>
  <c r="AE14" i="42"/>
  <c r="AB12" i="42"/>
  <c r="AH131" i="42"/>
  <c r="AJ131" i="42"/>
  <c r="AK131" i="42"/>
  <c r="N129" i="42"/>
  <c r="AR130" i="42"/>
  <c r="U129" i="42"/>
  <c r="AC131" i="42"/>
  <c r="S129" i="42"/>
  <c r="AM131" i="42"/>
  <c r="AS131" i="42"/>
  <c r="AF130" i="42"/>
  <c r="Z131" i="42"/>
  <c r="U132" i="42"/>
  <c r="AF14" i="42"/>
  <c r="AQ13" i="42"/>
  <c r="AD130" i="42"/>
  <c r="AI130" i="42"/>
  <c r="W129" i="42"/>
  <c r="AZ131" i="42"/>
  <c r="BB131" i="42"/>
  <c r="AT12" i="42"/>
  <c r="AC14" i="42"/>
  <c r="Y133" i="42"/>
  <c r="X131" i="42"/>
  <c r="T132" i="42"/>
  <c r="AN13" i="42"/>
  <c r="AH14" i="42"/>
  <c r="AI132" i="42"/>
  <c r="R131" i="42"/>
  <c r="AA132" i="42"/>
  <c r="R130" i="42"/>
  <c r="AI131" i="42"/>
  <c r="AT131" i="42"/>
  <c r="AX13" i="42"/>
  <c r="U131" i="42"/>
  <c r="AE131" i="42"/>
  <c r="AG131" i="42"/>
  <c r="AU130" i="42"/>
  <c r="AS130" i="42"/>
  <c r="AP131" i="42"/>
  <c r="AJ130" i="42"/>
  <c r="AU13" i="42"/>
  <c r="AG14" i="42"/>
  <c r="G89" i="43"/>
  <c r="BB130" i="42"/>
  <c r="AL130" i="42"/>
  <c r="Y129" i="42"/>
  <c r="AY131" i="42"/>
  <c r="AA129" i="42"/>
  <c r="AO13" i="42"/>
  <c r="G83" i="43"/>
  <c r="T131" i="42"/>
  <c r="AK130" i="42"/>
  <c r="S132" i="42"/>
  <c r="AX130" i="42"/>
  <c r="AA131" i="42"/>
  <c r="R132" i="42"/>
  <c r="AE133" i="42"/>
  <c r="Z129" i="42"/>
  <c r="Y131" i="42"/>
  <c r="Y130" i="42"/>
  <c r="AC130" i="42"/>
  <c r="AM130" i="42"/>
  <c r="AP130" i="42"/>
  <c r="S130" i="42"/>
  <c r="S131" i="42"/>
  <c r="AY130" i="42"/>
  <c r="W131" i="42"/>
  <c r="AN130" i="42"/>
  <c r="AF131" i="42"/>
  <c r="X130" i="42"/>
  <c r="AZ12" i="42"/>
  <c r="AG12" i="42"/>
  <c r="Z130" i="42"/>
  <c r="AV131" i="42"/>
  <c r="V129" i="42"/>
  <c r="AQ130" i="42"/>
  <c r="AE130" i="42"/>
  <c r="J133" i="42"/>
  <c r="AD14" i="42"/>
  <c r="F130" i="44"/>
  <c r="BA132" i="44"/>
  <c r="K130" i="44"/>
  <c r="Y11" i="44"/>
  <c r="AN132" i="44"/>
  <c r="O133" i="44"/>
  <c r="AS132" i="44"/>
  <c r="AG133" i="44"/>
  <c r="BC132" i="44"/>
  <c r="T130" i="44"/>
  <c r="AK132" i="44"/>
  <c r="L130" i="44"/>
  <c r="Q130" i="44"/>
  <c r="AI133" i="44"/>
  <c r="Y133" i="44"/>
  <c r="AH133" i="44"/>
  <c r="R130" i="44"/>
  <c r="O131" i="44"/>
  <c r="AC133" i="44"/>
  <c r="BB132" i="44"/>
  <c r="R131" i="44"/>
  <c r="AH132" i="44"/>
  <c r="X133" i="44"/>
  <c r="V133" i="44"/>
  <c r="M131" i="44"/>
  <c r="W131" i="44"/>
  <c r="J131" i="44"/>
  <c r="Z133" i="44"/>
  <c r="BD132" i="44"/>
  <c r="BE132" i="44"/>
  <c r="AA133" i="44"/>
  <c r="G130" i="44"/>
  <c r="L133" i="44"/>
  <c r="I130" i="44"/>
  <c r="N131" i="44"/>
  <c r="W11" i="44"/>
  <c r="AB133" i="44"/>
  <c r="AI132" i="44"/>
  <c r="AT132" i="44"/>
  <c r="D130" i="44"/>
  <c r="T131" i="44"/>
  <c r="AQ132" i="44"/>
  <c r="N130" i="44"/>
  <c r="R133" i="44"/>
  <c r="P130" i="44"/>
  <c r="X11" i="44"/>
  <c r="AD132" i="44"/>
  <c r="AC89" i="45"/>
  <c r="BF132" i="44"/>
  <c r="Y131" i="44"/>
  <c r="AX132" i="44"/>
  <c r="K131" i="44"/>
  <c r="V130" i="44"/>
  <c r="J133" i="44"/>
  <c r="AM132" i="44"/>
  <c r="U11" i="44"/>
  <c r="AD133" i="44"/>
  <c r="O130" i="44"/>
  <c r="AU132" i="44"/>
  <c r="AC86" i="45"/>
  <c r="H130" i="44"/>
  <c r="E130" i="44"/>
  <c r="AP132" i="44"/>
  <c r="Z130" i="44"/>
  <c r="U133" i="44"/>
  <c r="J130" i="44"/>
  <c r="AO132" i="44"/>
  <c r="AA130" i="44"/>
  <c r="BG132" i="44"/>
  <c r="AC132" i="44"/>
  <c r="I133" i="44"/>
  <c r="AJ132" i="44"/>
  <c r="P133" i="44"/>
  <c r="AE132" i="44"/>
  <c r="M130" i="44"/>
  <c r="I131" i="44"/>
  <c r="P131" i="44"/>
  <c r="S11" i="44"/>
  <c r="AD70" i="43"/>
  <c r="AN76" i="43"/>
  <c r="W79" i="45"/>
  <c r="AC79" i="45" s="1"/>
  <c r="W83" i="45"/>
  <c r="AC83" i="45" s="1"/>
  <c r="W81" i="45"/>
  <c r="AC81" i="45" s="1"/>
  <c r="W84" i="45"/>
  <c r="AC84" i="45" s="1"/>
  <c r="W87" i="45"/>
  <c r="AC87" i="45" s="1"/>
  <c r="W74" i="45"/>
  <c r="AC74" i="45" s="1"/>
  <c r="W75" i="45"/>
  <c r="AC75" i="45" s="1"/>
  <c r="W91" i="45"/>
  <c r="AC91" i="45" s="1"/>
  <c r="W73" i="45"/>
  <c r="AC73" i="45" s="1"/>
  <c r="W80" i="45"/>
  <c r="AC80" i="45" s="1"/>
  <c r="G95" i="43"/>
  <c r="G82" i="43"/>
  <c r="G93" i="43"/>
  <c r="AN74" i="43"/>
  <c r="W85" i="45"/>
  <c r="AC85" i="45" s="1"/>
  <c r="AN77" i="43"/>
  <c r="G90" i="43"/>
  <c r="Q77" i="43"/>
  <c r="AN75" i="43"/>
  <c r="G97" i="43"/>
  <c r="G84" i="43"/>
  <c r="W90" i="45"/>
  <c r="AC90" i="45" s="1"/>
  <c r="W72" i="45"/>
  <c r="AC72" i="45" s="1"/>
  <c r="G85" i="43"/>
  <c r="G94" i="43"/>
  <c r="G87" i="43"/>
  <c r="G96" i="43"/>
  <c r="Q80" i="43"/>
  <c r="Q79" i="43"/>
  <c r="G91" i="43"/>
  <c r="G92" i="43"/>
  <c r="G88" i="43"/>
  <c r="G98" i="43"/>
  <c r="W77" i="45"/>
  <c r="AC77" i="45" s="1"/>
  <c r="W88" i="45"/>
  <c r="AC88" i="45" s="1"/>
  <c r="BA97" i="42"/>
  <c r="BA51" i="42"/>
  <c r="BA52" i="42"/>
  <c r="BA53" i="42"/>
  <c r="BA41" i="42"/>
  <c r="BA77" i="42"/>
  <c r="BA26" i="42"/>
  <c r="BW77" i="42"/>
  <c r="BW51" i="42"/>
  <c r="BW53" i="42"/>
  <c r="BW41" i="42"/>
  <c r="BW26" i="42"/>
  <c r="BW97" i="42"/>
  <c r="BW52" i="42"/>
  <c r="CD97" i="42"/>
  <c r="CD26" i="42"/>
  <c r="CD77" i="42"/>
  <c r="CD41" i="42"/>
  <c r="CD51" i="42"/>
  <c r="CD52" i="42"/>
  <c r="CD53" i="42"/>
  <c r="AT51" i="42"/>
  <c r="AT52" i="42"/>
  <c r="AT26" i="42"/>
  <c r="AT41" i="42"/>
  <c r="AT97" i="42"/>
  <c r="AT77" i="42"/>
  <c r="AT53" i="42"/>
  <c r="AH53" i="42"/>
  <c r="AH26" i="42"/>
  <c r="AH51" i="42"/>
  <c r="AH41" i="42"/>
  <c r="AH97" i="42"/>
  <c r="AH77" i="42"/>
  <c r="AH52" i="42"/>
  <c r="AX53" i="42"/>
  <c r="AX97" i="42"/>
  <c r="AX26" i="42"/>
  <c r="AX52" i="42"/>
  <c r="AX41" i="42"/>
  <c r="AX77" i="42"/>
  <c r="AX51" i="42"/>
  <c r="BU26" i="42"/>
  <c r="BU97" i="42"/>
  <c r="BU77" i="42"/>
  <c r="BU51" i="42"/>
  <c r="BU52" i="42"/>
  <c r="BU53" i="42"/>
  <c r="BU41" i="42"/>
  <c r="BE51" i="42"/>
  <c r="BE53" i="42"/>
  <c r="BE97" i="42"/>
  <c r="BE77" i="42"/>
  <c r="BE52" i="42"/>
  <c r="BE41" i="42"/>
  <c r="BE26" i="42"/>
  <c r="BG41" i="42"/>
  <c r="BG52" i="42"/>
  <c r="BG53" i="42"/>
  <c r="BG26" i="42"/>
  <c r="BG97" i="42"/>
  <c r="BG51" i="42"/>
  <c r="BG77" i="42"/>
  <c r="AR51" i="42"/>
  <c r="AR52" i="42"/>
  <c r="AR53" i="42"/>
  <c r="AR97" i="42"/>
  <c r="AR77" i="42"/>
  <c r="AR26" i="42"/>
  <c r="AR41" i="42"/>
  <c r="BX51" i="42"/>
  <c r="BX52" i="42"/>
  <c r="BX53" i="42"/>
  <c r="BX41" i="42"/>
  <c r="BX97" i="42"/>
  <c r="BX26" i="42"/>
  <c r="BX77" i="42"/>
  <c r="BP41" i="42"/>
  <c r="BP52" i="42"/>
  <c r="BP53" i="42"/>
  <c r="BP97" i="42"/>
  <c r="BP26" i="42"/>
  <c r="BP77" i="42"/>
  <c r="BP51" i="42"/>
  <c r="BI97" i="42"/>
  <c r="BI77" i="42"/>
  <c r="BI26" i="42"/>
  <c r="BI52" i="42"/>
  <c r="BI53" i="42"/>
  <c r="BI51" i="42"/>
  <c r="BI41" i="42"/>
  <c r="BR77" i="42"/>
  <c r="BR97" i="42"/>
  <c r="BR51" i="42"/>
  <c r="BR52" i="42"/>
  <c r="BR41" i="42"/>
  <c r="BR26" i="42"/>
  <c r="BR53" i="42"/>
  <c r="AE41" i="42"/>
  <c r="AE26" i="42"/>
  <c r="AE97" i="42"/>
  <c r="AE77" i="42"/>
  <c r="AE53" i="42"/>
  <c r="AE51" i="42"/>
  <c r="AE52" i="42"/>
  <c r="BN51" i="42"/>
  <c r="BN77" i="42"/>
  <c r="BN97" i="42"/>
  <c r="BN26" i="42"/>
  <c r="BN41" i="42"/>
  <c r="BN52" i="42"/>
  <c r="BN53" i="42"/>
  <c r="BM51" i="42"/>
  <c r="BM52" i="42"/>
  <c r="BM53" i="42"/>
  <c r="BM97" i="42"/>
  <c r="BM41" i="42"/>
  <c r="BM77" i="42"/>
  <c r="BM26" i="42"/>
  <c r="BD26" i="42"/>
  <c r="BD97" i="42"/>
  <c r="BD77" i="42"/>
  <c r="BD51" i="42"/>
  <c r="BD52" i="42"/>
  <c r="BD53" i="42"/>
  <c r="BD41" i="42"/>
  <c r="AU26" i="42"/>
  <c r="AU77" i="42"/>
  <c r="AU41" i="42"/>
  <c r="AU97" i="42"/>
  <c r="AU53" i="42"/>
  <c r="AU51" i="42"/>
  <c r="AU52" i="42"/>
  <c r="AF26" i="42"/>
  <c r="AF51" i="42"/>
  <c r="AF41" i="42"/>
  <c r="AF53" i="42"/>
  <c r="AF97" i="42"/>
  <c r="AF77" i="42"/>
  <c r="AF52" i="42"/>
  <c r="AV26" i="42"/>
  <c r="AV77" i="42"/>
  <c r="AV51" i="42"/>
  <c r="AV53" i="42"/>
  <c r="AV52" i="42"/>
  <c r="AV41" i="42"/>
  <c r="AV97" i="42"/>
  <c r="AW77" i="42"/>
  <c r="AW51" i="42"/>
  <c r="AW53" i="42"/>
  <c r="AW41" i="42"/>
  <c r="AW97" i="42"/>
  <c r="AW52" i="42"/>
  <c r="AW26" i="42"/>
  <c r="BY51" i="42"/>
  <c r="BY41" i="42"/>
  <c r="BY26" i="42"/>
  <c r="BY97" i="42"/>
  <c r="BY77" i="42"/>
  <c r="BY52" i="42"/>
  <c r="BY53" i="42"/>
  <c r="AO26" i="42"/>
  <c r="AO97" i="42"/>
  <c r="AO41" i="42"/>
  <c r="AO77" i="42"/>
  <c r="AO53" i="42"/>
  <c r="AO52" i="42"/>
  <c r="AO51" i="42"/>
  <c r="BB52" i="42"/>
  <c r="BB41" i="42"/>
  <c r="BB53" i="42"/>
  <c r="BB77" i="42"/>
  <c r="BB97" i="42"/>
  <c r="BB26" i="42"/>
  <c r="BB51" i="42"/>
  <c r="BZ52" i="42"/>
  <c r="BZ51" i="42"/>
  <c r="BZ97" i="42"/>
  <c r="BZ77" i="42"/>
  <c r="BZ53" i="42"/>
  <c r="BZ26" i="42"/>
  <c r="BZ41" i="42"/>
  <c r="CA41" i="42"/>
  <c r="CA77" i="42"/>
  <c r="CA53" i="42"/>
  <c r="CA51" i="42"/>
  <c r="CA52" i="42"/>
  <c r="CA26" i="42"/>
  <c r="CA97" i="42"/>
  <c r="BT53" i="42"/>
  <c r="BT26" i="42"/>
  <c r="BT77" i="42"/>
  <c r="BT51" i="42"/>
  <c r="BT41" i="42"/>
  <c r="BT52" i="42"/>
  <c r="BT97" i="42"/>
  <c r="AI97" i="42"/>
  <c r="AI51" i="42"/>
  <c r="AI52" i="42"/>
  <c r="AI26" i="42"/>
  <c r="AI41" i="42"/>
  <c r="AI77" i="42"/>
  <c r="AI53" i="42"/>
  <c r="BK26" i="42"/>
  <c r="BK41" i="42"/>
  <c r="BK77" i="42"/>
  <c r="BK53" i="42"/>
  <c r="BK51" i="42"/>
  <c r="BK52" i="42"/>
  <c r="BK97" i="42"/>
  <c r="BJ52" i="42"/>
  <c r="BJ51" i="42"/>
  <c r="BJ53" i="42"/>
  <c r="BJ26" i="42"/>
  <c r="BJ97" i="42"/>
  <c r="BJ41" i="42"/>
  <c r="BJ77" i="42"/>
  <c r="AG77" i="42"/>
  <c r="AG51" i="42"/>
  <c r="AG52" i="42"/>
  <c r="AG53" i="42"/>
  <c r="AG41" i="42"/>
  <c r="AG97" i="42"/>
  <c r="AG26" i="42"/>
  <c r="AC51" i="42"/>
  <c r="AC26" i="42"/>
  <c r="AC97" i="42"/>
  <c r="AC41" i="42"/>
  <c r="AC77" i="42"/>
  <c r="AC52" i="42"/>
  <c r="AC53" i="42"/>
  <c r="AK53" i="42"/>
  <c r="AK26" i="42"/>
  <c r="AK41" i="42"/>
  <c r="AK77" i="42"/>
  <c r="AK51" i="42"/>
  <c r="AK97" i="42"/>
  <c r="AK52" i="42"/>
  <c r="AL53" i="42"/>
  <c r="AL41" i="42"/>
  <c r="AL77" i="42"/>
  <c r="AL97" i="42"/>
  <c r="AL51" i="42"/>
  <c r="AL26" i="42"/>
  <c r="AL52" i="42"/>
  <c r="BQ26" i="42"/>
  <c r="BQ97" i="42"/>
  <c r="BQ77" i="42"/>
  <c r="BQ52" i="42"/>
  <c r="BQ53" i="42"/>
  <c r="BQ51" i="42"/>
  <c r="BQ41" i="42"/>
  <c r="R13" i="44" l="1"/>
  <c r="R132" i="44"/>
  <c r="AA130" i="42"/>
  <c r="V13" i="44"/>
  <c r="V132" i="44"/>
  <c r="AE13" i="44"/>
  <c r="X14" i="44"/>
  <c r="J15" i="42"/>
  <c r="AO13" i="44"/>
  <c r="J14" i="44"/>
  <c r="N12" i="44"/>
  <c r="BD13" i="44"/>
  <c r="AK13" i="44"/>
  <c r="AK26" i="44" s="1"/>
  <c r="AE15" i="42"/>
  <c r="Y15" i="42"/>
  <c r="P14" i="44"/>
  <c r="AD13" i="44"/>
  <c r="T12" i="44"/>
  <c r="AH13" i="44"/>
  <c r="Z14" i="44"/>
  <c r="AJ13" i="44"/>
  <c r="R12" i="44"/>
  <c r="AH14" i="44"/>
  <c r="BA13" i="44"/>
  <c r="I14" i="44"/>
  <c r="AU13" i="44"/>
  <c r="L14" i="44"/>
  <c r="J12" i="44"/>
  <c r="BC13" i="44"/>
  <c r="X15" i="42"/>
  <c r="BB13" i="44"/>
  <c r="Y14" i="44"/>
  <c r="P12" i="44"/>
  <c r="U14" i="44"/>
  <c r="AG14" i="44"/>
  <c r="AI13" i="44"/>
  <c r="W12" i="44"/>
  <c r="AC14" i="44"/>
  <c r="AI14" i="44"/>
  <c r="AC13" i="44"/>
  <c r="AX13" i="44"/>
  <c r="R14" i="44"/>
  <c r="AS13" i="44"/>
  <c r="I12" i="44"/>
  <c r="AD14" i="44"/>
  <c r="AB14" i="44"/>
  <c r="AA14" i="44"/>
  <c r="BG13" i="44"/>
  <c r="M12" i="44"/>
  <c r="O14" i="44"/>
  <c r="AP13" i="44"/>
  <c r="Y12" i="44"/>
  <c r="AT13" i="44"/>
  <c r="V14" i="44"/>
  <c r="O12" i="44"/>
  <c r="AN13" i="44"/>
  <c r="K12" i="44"/>
  <c r="AM13" i="44"/>
  <c r="BF13" i="44"/>
  <c r="AQ13" i="44"/>
  <c r="BE13" i="44"/>
  <c r="AW12" i="42"/>
  <c r="AR13" i="42"/>
  <c r="Y13" i="42"/>
  <c r="AA11" i="42"/>
  <c r="AA97" i="42" s="1"/>
  <c r="AI13" i="42"/>
  <c r="N11" i="42"/>
  <c r="T130" i="42"/>
  <c r="Y132" i="42"/>
  <c r="AG13" i="42"/>
  <c r="BB13" i="42"/>
  <c r="AM13" i="42"/>
  <c r="AP12" i="42"/>
  <c r="D129" i="42"/>
  <c r="W130" i="42"/>
  <c r="AN12" i="42"/>
  <c r="AN63" i="42" s="1"/>
  <c r="X11" i="42"/>
  <c r="X52" i="42" s="1"/>
  <c r="AH12" i="42"/>
  <c r="AH71" i="42" s="1"/>
  <c r="M129" i="42"/>
  <c r="J129" i="42"/>
  <c r="AY13" i="42"/>
  <c r="R12" i="42"/>
  <c r="AK13" i="42"/>
  <c r="F129" i="42"/>
  <c r="W132" i="42"/>
  <c r="Z12" i="42"/>
  <c r="S14" i="42"/>
  <c r="AE13" i="42"/>
  <c r="T14" i="42"/>
  <c r="AZ13" i="42"/>
  <c r="U14" i="42"/>
  <c r="S11" i="42"/>
  <c r="S52" i="42" s="1"/>
  <c r="V14" i="42"/>
  <c r="AF13" i="42"/>
  <c r="AV13" i="42"/>
  <c r="O129" i="42"/>
  <c r="W13" i="42"/>
  <c r="AJ12" i="42"/>
  <c r="AB13" i="42"/>
  <c r="Z11" i="42"/>
  <c r="Z53" i="42" s="1"/>
  <c r="Y11" i="42"/>
  <c r="Y97" i="42" s="1"/>
  <c r="AA14" i="42"/>
  <c r="AJ13" i="42"/>
  <c r="AX12" i="42"/>
  <c r="AX69" i="42" s="1"/>
  <c r="Z132" i="42"/>
  <c r="X132" i="42"/>
  <c r="AM12" i="42"/>
  <c r="AK12" i="42"/>
  <c r="AK82" i="42" s="1"/>
  <c r="X13" i="42"/>
  <c r="X43" i="42" s="1"/>
  <c r="W11" i="42"/>
  <c r="W52" i="42" s="1"/>
  <c r="Z13" i="42"/>
  <c r="Z62" i="42" s="1"/>
  <c r="AC13" i="42"/>
  <c r="BA12" i="42"/>
  <c r="BA64" i="42" s="1"/>
  <c r="AD131" i="42"/>
  <c r="AE12" i="42"/>
  <c r="AE27" i="42" s="1"/>
  <c r="AY12" i="42"/>
  <c r="AP13" i="42"/>
  <c r="U13" i="42"/>
  <c r="V13" i="42"/>
  <c r="V28" i="42" s="1"/>
  <c r="L129" i="42"/>
  <c r="G129" i="42"/>
  <c r="AL12" i="42"/>
  <c r="AL98" i="42" s="1"/>
  <c r="R13" i="42"/>
  <c r="AH13" i="42"/>
  <c r="H129" i="42"/>
  <c r="R129" i="42"/>
  <c r="AC12" i="42"/>
  <c r="T13" i="42"/>
  <c r="AI12" i="42"/>
  <c r="AF12" i="42"/>
  <c r="AF82" i="42" s="1"/>
  <c r="U11" i="42"/>
  <c r="U97" i="42" s="1"/>
  <c r="V12" i="42"/>
  <c r="I129" i="42"/>
  <c r="E129" i="42"/>
  <c r="AQ12" i="42"/>
  <c r="S13" i="42"/>
  <c r="R14" i="42"/>
  <c r="Q129" i="42"/>
  <c r="AS12" i="42"/>
  <c r="AS42" i="42" s="1"/>
  <c r="U130" i="42"/>
  <c r="P129" i="42"/>
  <c r="X12" i="42"/>
  <c r="BB12" i="42"/>
  <c r="BB98" i="42" s="1"/>
  <c r="AI14" i="42"/>
  <c r="AO12" i="42"/>
  <c r="AO82" i="42" s="1"/>
  <c r="AL13" i="42"/>
  <c r="Y12" i="42"/>
  <c r="K129" i="42"/>
  <c r="AT13" i="42"/>
  <c r="AD12" i="42"/>
  <c r="AD71" i="42" s="1"/>
  <c r="AR12" i="42"/>
  <c r="AR98" i="42" s="1"/>
  <c r="V11" i="42"/>
  <c r="V53" i="42" s="1"/>
  <c r="S12" i="42"/>
  <c r="AA13" i="42"/>
  <c r="AU12" i="42"/>
  <c r="AU82" i="42" s="1"/>
  <c r="AS13" i="42"/>
  <c r="AW13" i="42"/>
  <c r="S132" i="44"/>
  <c r="AA11" i="44"/>
  <c r="U132" i="44"/>
  <c r="Q132" i="44"/>
  <c r="E11" i="44"/>
  <c r="K132" i="44"/>
  <c r="Q11" i="44"/>
  <c r="L132" i="44"/>
  <c r="O132" i="44"/>
  <c r="P132" i="44"/>
  <c r="W132" i="44"/>
  <c r="H11" i="44"/>
  <c r="L11" i="44"/>
  <c r="N132" i="44"/>
  <c r="V11" i="44"/>
  <c r="M11" i="44"/>
  <c r="AB132" i="44"/>
  <c r="I11" i="44"/>
  <c r="J132" i="44"/>
  <c r="J11" i="44"/>
  <c r="D11" i="44"/>
  <c r="N11" i="44"/>
  <c r="R11" i="44"/>
  <c r="K11" i="44"/>
  <c r="X132" i="44"/>
  <c r="T132" i="44"/>
  <c r="T11" i="44"/>
  <c r="AA132" i="44"/>
  <c r="O11" i="44"/>
  <c r="P11" i="44"/>
  <c r="M132" i="44"/>
  <c r="I132" i="44"/>
  <c r="G11" i="44"/>
  <c r="Y132" i="44"/>
  <c r="Z11" i="44"/>
  <c r="Z132" i="44"/>
  <c r="F11" i="44"/>
  <c r="AF87" i="42"/>
  <c r="AF65" i="42"/>
  <c r="AF56" i="42"/>
  <c r="AF101" i="42"/>
  <c r="AF66" i="42"/>
  <c r="AF57" i="42"/>
  <c r="AF89" i="42"/>
  <c r="AF86" i="42"/>
  <c r="AF68" i="42"/>
  <c r="AF88" i="42"/>
  <c r="AF54" i="42"/>
  <c r="AF61" i="42"/>
  <c r="AF78" i="42"/>
  <c r="AF59" i="42"/>
  <c r="AF45" i="42"/>
  <c r="AF80" i="42"/>
  <c r="AF55" i="42"/>
  <c r="AF58" i="42"/>
  <c r="AF67" i="42"/>
  <c r="AF60" i="42"/>
  <c r="AF30" i="42"/>
  <c r="AF84" i="42"/>
  <c r="AF85" i="42"/>
  <c r="AF81" i="42"/>
  <c r="AF79" i="42"/>
  <c r="M89" i="42"/>
  <c r="M60" i="42"/>
  <c r="M45" i="42"/>
  <c r="M88" i="42"/>
  <c r="M101" i="42"/>
  <c r="M79" i="42"/>
  <c r="M59" i="42"/>
  <c r="M68" i="42"/>
  <c r="M84" i="42"/>
  <c r="M61" i="42"/>
  <c r="M54" i="42"/>
  <c r="M58" i="42"/>
  <c r="M85" i="42"/>
  <c r="M80" i="42"/>
  <c r="M55" i="42"/>
  <c r="M86" i="42"/>
  <c r="M87" i="42"/>
  <c r="M78" i="42"/>
  <c r="M56" i="42"/>
  <c r="M66" i="42"/>
  <c r="M57" i="42"/>
  <c r="M81" i="42"/>
  <c r="M67" i="42"/>
  <c r="M65" i="42"/>
  <c r="M30" i="42"/>
  <c r="Q58" i="42"/>
  <c r="Q88" i="42"/>
  <c r="Q87" i="42"/>
  <c r="Q66" i="42"/>
  <c r="Q57" i="42"/>
  <c r="Q89" i="42"/>
  <c r="Q68" i="42"/>
  <c r="Q79" i="42"/>
  <c r="Q30" i="42"/>
  <c r="Q84" i="42"/>
  <c r="Q60" i="42"/>
  <c r="Q67" i="42"/>
  <c r="Q101" i="42"/>
  <c r="Q59" i="42"/>
  <c r="Q45" i="42"/>
  <c r="Q78" i="42"/>
  <c r="Q54" i="42"/>
  <c r="Q81" i="42"/>
  <c r="Q55" i="42"/>
  <c r="Q61" i="42"/>
  <c r="Q85" i="42"/>
  <c r="Q86" i="42"/>
  <c r="Q80" i="42"/>
  <c r="Q65" i="42"/>
  <c r="Q56" i="42"/>
  <c r="AC68" i="42"/>
  <c r="AC86" i="42"/>
  <c r="AC59" i="42"/>
  <c r="AC30" i="42"/>
  <c r="AC65" i="42"/>
  <c r="AC84" i="42"/>
  <c r="AC79" i="42"/>
  <c r="AC55" i="42"/>
  <c r="AC81" i="42"/>
  <c r="AC85" i="42"/>
  <c r="AC61" i="42"/>
  <c r="AC60" i="42"/>
  <c r="AC80" i="42"/>
  <c r="AC87" i="42"/>
  <c r="AC66" i="42"/>
  <c r="AC56" i="42"/>
  <c r="AC45" i="42"/>
  <c r="AC88" i="42"/>
  <c r="AC101" i="42"/>
  <c r="AC67" i="42"/>
  <c r="AC57" i="42"/>
  <c r="AC89" i="42"/>
  <c r="AC54" i="42"/>
  <c r="AC78" i="42"/>
  <c r="AC58" i="42"/>
  <c r="AG69" i="42"/>
  <c r="AG64" i="42"/>
  <c r="AG71" i="42"/>
  <c r="AG98" i="42"/>
  <c r="AG82" i="42"/>
  <c r="AG27" i="42"/>
  <c r="AG63" i="42"/>
  <c r="AG42" i="42"/>
  <c r="BV41" i="42"/>
  <c r="BV52" i="42"/>
  <c r="BV53" i="42"/>
  <c r="BV97" i="42"/>
  <c r="BV77" i="42"/>
  <c r="BV51" i="42"/>
  <c r="BV26" i="42"/>
  <c r="AT71" i="42"/>
  <c r="AT98" i="42"/>
  <c r="AT63" i="42"/>
  <c r="AT69" i="42"/>
  <c r="AT64" i="42"/>
  <c r="AT42" i="42"/>
  <c r="AT27" i="42"/>
  <c r="AT82" i="42"/>
  <c r="AZ42" i="42"/>
  <c r="AZ98" i="42"/>
  <c r="AZ63" i="42"/>
  <c r="AZ69" i="42"/>
  <c r="AZ82" i="42"/>
  <c r="AZ71" i="42"/>
  <c r="AZ64" i="42"/>
  <c r="AZ27" i="42"/>
  <c r="T41" i="42"/>
  <c r="T97" i="42"/>
  <c r="T77" i="42"/>
  <c r="T52" i="42"/>
  <c r="T51" i="42"/>
  <c r="T26" i="42"/>
  <c r="T53" i="42"/>
  <c r="AG98" i="44"/>
  <c r="AG71" i="44"/>
  <c r="AG69" i="44"/>
  <c r="AG67" i="44"/>
  <c r="AG39" i="44"/>
  <c r="AG26" i="44"/>
  <c r="AB51" i="42"/>
  <c r="AB77" i="42"/>
  <c r="AB53" i="42"/>
  <c r="AB97" i="42"/>
  <c r="AB52" i="42"/>
  <c r="AB26" i="42"/>
  <c r="AB41" i="42"/>
  <c r="AB63" i="42"/>
  <c r="AB69" i="42"/>
  <c r="AB98" i="42"/>
  <c r="AB64" i="42"/>
  <c r="AB42" i="42"/>
  <c r="AB27" i="42"/>
  <c r="AB82" i="42"/>
  <c r="AB71" i="42"/>
  <c r="AV82" i="42"/>
  <c r="AV69" i="42"/>
  <c r="AV64" i="42"/>
  <c r="AV71" i="42"/>
  <c r="AV42" i="42"/>
  <c r="AV27" i="42"/>
  <c r="AV98" i="42"/>
  <c r="AV63" i="42"/>
  <c r="AK67" i="44" l="1"/>
  <c r="AA12" i="42"/>
  <c r="AK39" i="44"/>
  <c r="AK69" i="44"/>
  <c r="AK71" i="44"/>
  <c r="AK98" i="44"/>
  <c r="Z41" i="42"/>
  <c r="AH42" i="42"/>
  <c r="W51" i="42"/>
  <c r="X70" i="42"/>
  <c r="X83" i="42"/>
  <c r="X28" i="42"/>
  <c r="X62" i="42"/>
  <c r="X72" i="42"/>
  <c r="X99" i="42"/>
  <c r="S97" i="42"/>
  <c r="AK63" i="42"/>
  <c r="AK71" i="42"/>
  <c r="AK98" i="42"/>
  <c r="AK42" i="42"/>
  <c r="AK27" i="42"/>
  <c r="AK64" i="42"/>
  <c r="AK69" i="42"/>
  <c r="AR69" i="42"/>
  <c r="BB27" i="42"/>
  <c r="S41" i="42"/>
  <c r="S51" i="42"/>
  <c r="S26" i="42"/>
  <c r="S77" i="42"/>
  <c r="S53" i="42"/>
  <c r="AF27" i="42"/>
  <c r="AU42" i="42"/>
  <c r="Y26" i="42"/>
  <c r="Z99" i="42"/>
  <c r="Z28" i="42"/>
  <c r="AH64" i="42"/>
  <c r="Z83" i="42"/>
  <c r="AH69" i="42"/>
  <c r="AH82" i="42"/>
  <c r="AS64" i="42"/>
  <c r="Z72" i="42"/>
  <c r="AH98" i="42"/>
  <c r="AS98" i="42"/>
  <c r="Z70" i="42"/>
  <c r="AE69" i="42"/>
  <c r="AH27" i="42"/>
  <c r="Z43" i="42"/>
  <c r="AE98" i="42"/>
  <c r="BB63" i="42"/>
  <c r="AH63" i="42"/>
  <c r="AE71" i="42"/>
  <c r="BB42" i="42"/>
  <c r="AA77" i="42"/>
  <c r="AE64" i="42"/>
  <c r="BB64" i="42"/>
  <c r="AA26" i="42"/>
  <c r="AE63" i="42"/>
  <c r="BB71" i="42"/>
  <c r="AL42" i="42"/>
  <c r="AA53" i="42"/>
  <c r="AE82" i="42"/>
  <c r="BB69" i="42"/>
  <c r="AL63" i="42"/>
  <c r="AA52" i="42"/>
  <c r="AE42" i="42"/>
  <c r="BB82" i="42"/>
  <c r="AL64" i="42"/>
  <c r="AA41" i="42"/>
  <c r="AL71" i="42"/>
  <c r="AA51" i="42"/>
  <c r="AL69" i="42"/>
  <c r="AL82" i="42"/>
  <c r="AL27" i="42"/>
  <c r="AF63" i="42"/>
  <c r="AF71" i="42"/>
  <c r="BA63" i="42"/>
  <c r="BA71" i="42"/>
  <c r="BA98" i="42"/>
  <c r="AF64" i="42"/>
  <c r="AF69" i="42"/>
  <c r="AF42" i="42"/>
  <c r="W77" i="42"/>
  <c r="AR63" i="42"/>
  <c r="W97" i="42"/>
  <c r="AR27" i="42"/>
  <c r="AR82" i="42"/>
  <c r="W26" i="42"/>
  <c r="AR42" i="42"/>
  <c r="W41" i="42"/>
  <c r="AR64" i="42"/>
  <c r="W53" i="42"/>
  <c r="X97" i="42"/>
  <c r="AR71" i="42"/>
  <c r="AN82" i="42"/>
  <c r="AO71" i="42"/>
  <c r="AO42" i="42"/>
  <c r="AO63" i="42"/>
  <c r="AO64" i="42"/>
  <c r="BA69" i="42"/>
  <c r="AO27" i="42"/>
  <c r="BA82" i="42"/>
  <c r="AO69" i="42"/>
  <c r="BA27" i="42"/>
  <c r="AO98" i="42"/>
  <c r="BA42" i="42"/>
  <c r="U53" i="42"/>
  <c r="U77" i="42"/>
  <c r="U41" i="42"/>
  <c r="U26" i="42"/>
  <c r="U52" i="42"/>
  <c r="U51" i="42"/>
  <c r="AS71" i="42"/>
  <c r="AS27" i="42"/>
  <c r="AS69" i="42"/>
  <c r="AS63" i="42"/>
  <c r="AF98" i="42"/>
  <c r="AS82" i="42"/>
  <c r="X13" i="44"/>
  <c r="K13" i="44"/>
  <c r="Y13" i="44"/>
  <c r="AB13" i="44"/>
  <c r="AA13" i="44"/>
  <c r="Q13" i="44"/>
  <c r="W13" i="44"/>
  <c r="U13" i="44"/>
  <c r="P13" i="44"/>
  <c r="AD64" i="42"/>
  <c r="I13" i="44"/>
  <c r="Z52" i="42"/>
  <c r="AD69" i="42"/>
  <c r="N13" i="44"/>
  <c r="AD82" i="42"/>
  <c r="M13" i="44"/>
  <c r="O13" i="44"/>
  <c r="S13" i="44"/>
  <c r="AD27" i="42"/>
  <c r="J13" i="44"/>
  <c r="AD42" i="42"/>
  <c r="T13" i="44"/>
  <c r="L13" i="44"/>
  <c r="AX98" i="42"/>
  <c r="Z13" i="44"/>
  <c r="Z51" i="42"/>
  <c r="AN64" i="42"/>
  <c r="AN71" i="42"/>
  <c r="AN98" i="42"/>
  <c r="AN27" i="42"/>
  <c r="AN42" i="42"/>
  <c r="AX42" i="42"/>
  <c r="AD63" i="42"/>
  <c r="AX27" i="42"/>
  <c r="AD98" i="42"/>
  <c r="AX82" i="42"/>
  <c r="AX63" i="42"/>
  <c r="Z77" i="42"/>
  <c r="AN69" i="42"/>
  <c r="AX71" i="42"/>
  <c r="Z26" i="42"/>
  <c r="AX64" i="42"/>
  <c r="Z97" i="42"/>
  <c r="AU27" i="42"/>
  <c r="Y41" i="42"/>
  <c r="Y53" i="42"/>
  <c r="E11" i="42"/>
  <c r="E97" i="42" s="1"/>
  <c r="Y52" i="42"/>
  <c r="I11" i="42"/>
  <c r="I77" i="42" s="1"/>
  <c r="Z14" i="42"/>
  <c r="Z29" i="42" s="1"/>
  <c r="O11" i="42"/>
  <c r="O41" i="42" s="1"/>
  <c r="X14" i="42"/>
  <c r="X53" i="42"/>
  <c r="Y51" i="42"/>
  <c r="X51" i="42"/>
  <c r="Y77" i="42"/>
  <c r="K11" i="42"/>
  <c r="K51" i="42" s="1"/>
  <c r="X41" i="42"/>
  <c r="X77" i="42"/>
  <c r="Q11" i="42"/>
  <c r="Q77" i="42" s="1"/>
  <c r="V43" i="42"/>
  <c r="R11" i="42"/>
  <c r="R51" i="42" s="1"/>
  <c r="X26" i="42"/>
  <c r="V26" i="42"/>
  <c r="P11" i="42"/>
  <c r="P53" i="42" s="1"/>
  <c r="AU71" i="42"/>
  <c r="V52" i="42"/>
  <c r="J11" i="42"/>
  <c r="J52" i="42" s="1"/>
  <c r="W12" i="42"/>
  <c r="AU98" i="42"/>
  <c r="V51" i="42"/>
  <c r="H11" i="42"/>
  <c r="H26" i="42" s="1"/>
  <c r="AJ71" i="42"/>
  <c r="AJ42" i="42"/>
  <c r="AJ63" i="42"/>
  <c r="AJ69" i="42"/>
  <c r="AJ27" i="42"/>
  <c r="AJ64" i="42"/>
  <c r="AJ82" i="42"/>
  <c r="AJ98" i="42"/>
  <c r="W14" i="42"/>
  <c r="W73" i="42" s="1"/>
  <c r="AU64" i="42"/>
  <c r="V97" i="42"/>
  <c r="U12" i="42"/>
  <c r="G11" i="42"/>
  <c r="G97" i="42" s="1"/>
  <c r="AD13" i="42"/>
  <c r="Y14" i="42"/>
  <c r="AW98" i="42"/>
  <c r="AW63" i="42"/>
  <c r="AW69" i="42"/>
  <c r="AW64" i="42"/>
  <c r="AW71" i="42"/>
  <c r="AW27" i="42"/>
  <c r="AW82" i="42"/>
  <c r="AW42" i="42"/>
  <c r="AU69" i="42"/>
  <c r="V77" i="42"/>
  <c r="M11" i="42"/>
  <c r="M97" i="42" s="1"/>
  <c r="D11" i="42"/>
  <c r="AU63" i="42"/>
  <c r="V41" i="42"/>
  <c r="F11" i="42"/>
  <c r="F41" i="42" s="1"/>
  <c r="V99" i="42"/>
  <c r="L11" i="42"/>
  <c r="L97" i="42" s="1"/>
  <c r="T12" i="42"/>
  <c r="M40" i="44"/>
  <c r="M52" i="44"/>
  <c r="M99" i="44"/>
  <c r="M79" i="44"/>
  <c r="M57" i="44"/>
  <c r="M27" i="44"/>
  <c r="M78" i="44"/>
  <c r="M61" i="44"/>
  <c r="M58" i="44"/>
  <c r="M83" i="44"/>
  <c r="M55" i="44"/>
  <c r="M63" i="44"/>
  <c r="M80" i="44"/>
  <c r="M56" i="44"/>
  <c r="M85" i="44"/>
  <c r="M84" i="44"/>
  <c r="M59" i="44"/>
  <c r="M86" i="44"/>
  <c r="M62" i="44"/>
  <c r="M49" i="44"/>
  <c r="M60" i="44"/>
  <c r="M88" i="44"/>
  <c r="M77" i="44"/>
  <c r="M53" i="44"/>
  <c r="M76" i="44"/>
  <c r="M64" i="44"/>
  <c r="M50" i="44"/>
  <c r="M51" i="44"/>
  <c r="M54" i="44"/>
  <c r="M82" i="44"/>
  <c r="M81" i="44"/>
  <c r="AT80" i="42"/>
  <c r="AT57" i="42"/>
  <c r="AT60" i="42"/>
  <c r="AT45" i="42"/>
  <c r="AT101" i="42"/>
  <c r="AT59" i="42"/>
  <c r="AT89" i="42"/>
  <c r="AT56" i="42"/>
  <c r="AT87" i="42"/>
  <c r="AT55" i="42"/>
  <c r="AT84" i="42"/>
  <c r="AT65" i="42"/>
  <c r="AT68" i="42"/>
  <c r="AT30" i="42"/>
  <c r="AT86" i="42"/>
  <c r="AT88" i="42"/>
  <c r="AT66" i="42"/>
  <c r="AT61" i="42"/>
  <c r="AT78" i="42"/>
  <c r="AT81" i="42"/>
  <c r="AT67" i="42"/>
  <c r="AT58" i="42"/>
  <c r="AT85" i="42"/>
  <c r="AT54" i="42"/>
  <c r="AT79" i="42"/>
  <c r="BV40" i="44"/>
  <c r="BV80" i="44"/>
  <c r="BV52" i="44"/>
  <c r="BV64" i="44"/>
  <c r="BV79" i="44"/>
  <c r="BV76" i="44"/>
  <c r="BV50" i="44"/>
  <c r="BV83" i="44"/>
  <c r="BV86" i="44"/>
  <c r="BV54" i="44"/>
  <c r="BV49" i="44"/>
  <c r="BV84" i="44"/>
  <c r="BV60" i="44"/>
  <c r="BV55" i="44"/>
  <c r="BV59" i="44"/>
  <c r="BV99" i="44"/>
  <c r="BV82" i="44"/>
  <c r="BV57" i="44"/>
  <c r="BV56" i="44"/>
  <c r="BV88" i="44"/>
  <c r="BV61" i="44"/>
  <c r="BV58" i="44"/>
  <c r="BV51" i="44"/>
  <c r="BV77" i="44"/>
  <c r="BV78" i="44"/>
  <c r="BV81" i="44"/>
  <c r="BV62" i="44"/>
  <c r="BV63" i="44"/>
  <c r="BV53" i="44"/>
  <c r="BV27" i="44"/>
  <c r="BV85" i="44"/>
  <c r="AL54" i="44"/>
  <c r="AL83" i="44"/>
  <c r="AL52" i="44"/>
  <c r="AL51" i="44"/>
  <c r="AL49" i="44"/>
  <c r="AL82" i="44"/>
  <c r="AL79" i="44"/>
  <c r="AL76" i="44"/>
  <c r="AL99" i="44"/>
  <c r="AL84" i="44"/>
  <c r="AL60" i="44"/>
  <c r="AL81" i="44"/>
  <c r="AL50" i="44"/>
  <c r="AL85" i="44"/>
  <c r="AL59" i="44"/>
  <c r="AL88" i="44"/>
  <c r="AL53" i="44"/>
  <c r="AL57" i="44"/>
  <c r="AL80" i="44"/>
  <c r="AL61" i="44"/>
  <c r="AL77" i="44"/>
  <c r="AL62" i="44"/>
  <c r="AL78" i="44"/>
  <c r="AL63" i="44"/>
  <c r="AL64" i="44"/>
  <c r="AL56" i="44"/>
  <c r="AL55" i="44"/>
  <c r="AL86" i="44"/>
  <c r="AL27" i="44"/>
  <c r="AL58" i="44"/>
  <c r="AL40" i="44"/>
  <c r="R57" i="44"/>
  <c r="R53" i="44"/>
  <c r="R54" i="44"/>
  <c r="R80" i="44"/>
  <c r="R79" i="44"/>
  <c r="R61" i="44"/>
  <c r="R76" i="44"/>
  <c r="R56" i="44"/>
  <c r="R50" i="44"/>
  <c r="R83" i="44"/>
  <c r="R82" i="44"/>
  <c r="R52" i="44"/>
  <c r="R84" i="44"/>
  <c r="R58" i="44"/>
  <c r="R86" i="44"/>
  <c r="R59" i="44"/>
  <c r="R77" i="44"/>
  <c r="R51" i="44"/>
  <c r="R78" i="44"/>
  <c r="R62" i="44"/>
  <c r="R85" i="44"/>
  <c r="R63" i="44"/>
  <c r="R99" i="44"/>
  <c r="R88" i="44"/>
  <c r="R64" i="44"/>
  <c r="R81" i="44"/>
  <c r="R60" i="44"/>
  <c r="R27" i="44"/>
  <c r="R40" i="44"/>
  <c r="R55" i="44"/>
  <c r="R49" i="44"/>
  <c r="L57" i="42"/>
  <c r="L81" i="42"/>
  <c r="L66" i="42"/>
  <c r="L84" i="42"/>
  <c r="L60" i="42"/>
  <c r="L65" i="42"/>
  <c r="L45" i="42"/>
  <c r="L85" i="42"/>
  <c r="L78" i="42"/>
  <c r="L54" i="42"/>
  <c r="L89" i="42"/>
  <c r="L88" i="42"/>
  <c r="L56" i="42"/>
  <c r="L87" i="42"/>
  <c r="L55" i="42"/>
  <c r="L80" i="42"/>
  <c r="L61" i="42"/>
  <c r="L86" i="42"/>
  <c r="L58" i="42"/>
  <c r="L67" i="42"/>
  <c r="L101" i="42"/>
  <c r="L79" i="42"/>
  <c r="L68" i="42"/>
  <c r="L30" i="42"/>
  <c r="L59" i="42"/>
  <c r="BW40" i="44"/>
  <c r="BW27" i="44"/>
  <c r="BW83" i="44"/>
  <c r="BW55" i="44"/>
  <c r="BW49" i="44"/>
  <c r="BW52" i="44"/>
  <c r="BW84" i="44"/>
  <c r="BW79" i="44"/>
  <c r="BW56" i="44"/>
  <c r="BW59" i="44"/>
  <c r="BW85" i="44"/>
  <c r="BW81" i="44"/>
  <c r="BW58" i="44"/>
  <c r="BW51" i="44"/>
  <c r="BW86" i="44"/>
  <c r="BW82" i="44"/>
  <c r="BW62" i="44"/>
  <c r="BW53" i="44"/>
  <c r="BW57" i="44"/>
  <c r="BW99" i="44"/>
  <c r="BW61" i="44"/>
  <c r="BW63" i="44"/>
  <c r="BW88" i="44"/>
  <c r="BW78" i="44"/>
  <c r="BW60" i="44"/>
  <c r="BW76" i="44"/>
  <c r="BW54" i="44"/>
  <c r="BW64" i="44"/>
  <c r="BW50" i="44"/>
  <c r="BW80" i="44"/>
  <c r="BW77" i="44"/>
  <c r="BU87" i="42"/>
  <c r="BU84" i="42"/>
  <c r="BU56" i="42"/>
  <c r="BU81" i="42"/>
  <c r="BU65" i="42"/>
  <c r="BU57" i="42"/>
  <c r="BU30" i="42"/>
  <c r="BU101" i="42"/>
  <c r="BU86" i="42"/>
  <c r="BU66" i="42"/>
  <c r="BU89" i="42"/>
  <c r="BU67" i="42"/>
  <c r="BU45" i="42"/>
  <c r="BU85" i="42"/>
  <c r="BU59" i="42"/>
  <c r="BU58" i="42"/>
  <c r="BU88" i="42"/>
  <c r="BU78" i="42"/>
  <c r="BU60" i="42"/>
  <c r="BU79" i="42"/>
  <c r="BU55" i="42"/>
  <c r="BU80" i="42"/>
  <c r="BU61" i="42"/>
  <c r="BU68" i="42"/>
  <c r="BU54" i="42"/>
  <c r="AC40" i="44"/>
  <c r="AC52" i="44"/>
  <c r="AC27" i="44"/>
  <c r="AC85" i="44"/>
  <c r="AC83" i="44"/>
  <c r="AC61" i="44"/>
  <c r="AC54" i="44"/>
  <c r="AC82" i="44"/>
  <c r="AC60" i="44"/>
  <c r="AC53" i="44"/>
  <c r="AC80" i="44"/>
  <c r="AC55" i="44"/>
  <c r="AC86" i="44"/>
  <c r="AC62" i="44"/>
  <c r="AC56" i="44"/>
  <c r="AC99" i="44"/>
  <c r="AC76" i="44"/>
  <c r="AC57" i="44"/>
  <c r="AC88" i="44"/>
  <c r="AC79" i="44"/>
  <c r="AC59" i="44"/>
  <c r="AC81" i="44"/>
  <c r="AC77" i="44"/>
  <c r="AC58" i="44"/>
  <c r="AC49" i="44"/>
  <c r="AC50" i="44"/>
  <c r="AC51" i="44"/>
  <c r="AC78" i="44"/>
  <c r="AC84" i="44"/>
  <c r="AC63" i="44"/>
  <c r="AC64" i="44"/>
  <c r="AS68" i="42"/>
  <c r="AS58" i="42"/>
  <c r="AS84" i="42"/>
  <c r="AS61" i="42"/>
  <c r="AS55" i="42"/>
  <c r="AS45" i="42"/>
  <c r="AS85" i="42"/>
  <c r="AS89" i="42"/>
  <c r="AS59" i="42"/>
  <c r="AS30" i="42"/>
  <c r="AS54" i="42"/>
  <c r="AS87" i="42"/>
  <c r="AS80" i="42"/>
  <c r="AS56" i="42"/>
  <c r="AS79" i="42"/>
  <c r="AS88" i="42"/>
  <c r="AS78" i="42"/>
  <c r="AS57" i="42"/>
  <c r="AS67" i="42"/>
  <c r="AS81" i="42"/>
  <c r="AS66" i="42"/>
  <c r="AS60" i="42"/>
  <c r="AS86" i="42"/>
  <c r="AS101" i="42"/>
  <c r="AS65" i="42"/>
  <c r="AZ61" i="44"/>
  <c r="AZ99" i="44"/>
  <c r="AZ80" i="44"/>
  <c r="AZ52" i="44"/>
  <c r="AZ58" i="44"/>
  <c r="AZ86" i="44"/>
  <c r="AZ62" i="44"/>
  <c r="AZ60" i="44"/>
  <c r="AZ76" i="44"/>
  <c r="AZ57" i="44"/>
  <c r="AZ40" i="44"/>
  <c r="AZ78" i="44"/>
  <c r="AZ83" i="44"/>
  <c r="AZ56" i="44"/>
  <c r="AZ77" i="44"/>
  <c r="AZ50" i="44"/>
  <c r="AZ82" i="44"/>
  <c r="AZ54" i="44"/>
  <c r="AZ63" i="44"/>
  <c r="AZ85" i="44"/>
  <c r="AZ79" i="44"/>
  <c r="AZ64" i="44"/>
  <c r="AZ51" i="44"/>
  <c r="AZ59" i="44"/>
  <c r="AZ88" i="44"/>
  <c r="AZ55" i="44"/>
  <c r="AZ53" i="44"/>
  <c r="AZ49" i="44"/>
  <c r="AZ81" i="44"/>
  <c r="AZ84" i="44"/>
  <c r="AZ27" i="44"/>
  <c r="BE27" i="44"/>
  <c r="BE86" i="44"/>
  <c r="BE99" i="44"/>
  <c r="BE60" i="44"/>
  <c r="BE63" i="44"/>
  <c r="BE88" i="44"/>
  <c r="BE77" i="44"/>
  <c r="BE64" i="44"/>
  <c r="BE84" i="44"/>
  <c r="BE53" i="44"/>
  <c r="BE56" i="44"/>
  <c r="BE80" i="44"/>
  <c r="BE49" i="44"/>
  <c r="BE82" i="44"/>
  <c r="BE58" i="44"/>
  <c r="BE83" i="44"/>
  <c r="BE54" i="44"/>
  <c r="BE51" i="44"/>
  <c r="BE40" i="44"/>
  <c r="BE85" i="44"/>
  <c r="BE55" i="44"/>
  <c r="BE59" i="44"/>
  <c r="BE79" i="44"/>
  <c r="BE61" i="44"/>
  <c r="BE52" i="44"/>
  <c r="BE76" i="44"/>
  <c r="BE62" i="44"/>
  <c r="BE81" i="44"/>
  <c r="BE78" i="44"/>
  <c r="BE57" i="44"/>
  <c r="BE50" i="44"/>
  <c r="AP59" i="42"/>
  <c r="AP45" i="42"/>
  <c r="AP57" i="42"/>
  <c r="AP89" i="42"/>
  <c r="AP86" i="42"/>
  <c r="AP54" i="42"/>
  <c r="AP55" i="42"/>
  <c r="AP84" i="42"/>
  <c r="AP85" i="42"/>
  <c r="AP78" i="42"/>
  <c r="AP88" i="42"/>
  <c r="AP68" i="42"/>
  <c r="AP60" i="42"/>
  <c r="AP101" i="42"/>
  <c r="AP61" i="42"/>
  <c r="AP79" i="42"/>
  <c r="AP66" i="42"/>
  <c r="AP80" i="42"/>
  <c r="AP67" i="42"/>
  <c r="AP81" i="42"/>
  <c r="AP30" i="42"/>
  <c r="AP65" i="42"/>
  <c r="AP58" i="42"/>
  <c r="AP56" i="42"/>
  <c r="AP87" i="42"/>
  <c r="S53" i="44"/>
  <c r="S82" i="44"/>
  <c r="S85" i="44"/>
  <c r="S63" i="44"/>
  <c r="S83" i="44"/>
  <c r="S79" i="44"/>
  <c r="S60" i="44"/>
  <c r="S84" i="44"/>
  <c r="S78" i="44"/>
  <c r="S64" i="44"/>
  <c r="S80" i="44"/>
  <c r="S59" i="44"/>
  <c r="S57" i="44"/>
  <c r="S76" i="44"/>
  <c r="S51" i="44"/>
  <c r="S56" i="44"/>
  <c r="S99" i="44"/>
  <c r="S52" i="44"/>
  <c r="S86" i="44"/>
  <c r="S54" i="44"/>
  <c r="S81" i="44"/>
  <c r="S49" i="44"/>
  <c r="S88" i="44"/>
  <c r="S77" i="44"/>
  <c r="S58" i="44"/>
  <c r="S61" i="44"/>
  <c r="S62" i="44"/>
  <c r="S55" i="44"/>
  <c r="S50" i="44"/>
  <c r="S27" i="44"/>
  <c r="S40" i="44"/>
  <c r="BW45" i="42"/>
  <c r="BW89" i="42"/>
  <c r="BW68" i="42"/>
  <c r="BW67" i="42"/>
  <c r="BW81" i="42"/>
  <c r="BW65" i="42"/>
  <c r="BW55" i="42"/>
  <c r="BW80" i="42"/>
  <c r="BW66" i="42"/>
  <c r="BW56" i="42"/>
  <c r="BW88" i="42"/>
  <c r="BW61" i="42"/>
  <c r="BW57" i="42"/>
  <c r="BW30" i="42"/>
  <c r="BW87" i="42"/>
  <c r="BW59" i="42"/>
  <c r="BW84" i="42"/>
  <c r="BW85" i="42"/>
  <c r="BW79" i="42"/>
  <c r="BW54" i="42"/>
  <c r="BW78" i="42"/>
  <c r="BW86" i="42"/>
  <c r="BW101" i="42"/>
  <c r="BW60" i="42"/>
  <c r="BW58" i="42"/>
  <c r="AS50" i="44"/>
  <c r="AS51" i="44"/>
  <c r="AS40" i="44"/>
  <c r="AS27" i="44"/>
  <c r="AS59" i="44"/>
  <c r="AS54" i="44"/>
  <c r="AS53" i="44"/>
  <c r="AS84" i="44"/>
  <c r="AS63" i="44"/>
  <c r="AS58" i="44"/>
  <c r="AS85" i="44"/>
  <c r="AS80" i="44"/>
  <c r="AS60" i="44"/>
  <c r="AS86" i="44"/>
  <c r="AS62" i="44"/>
  <c r="AS56" i="44"/>
  <c r="AS99" i="44"/>
  <c r="AS82" i="44"/>
  <c r="AS64" i="44"/>
  <c r="AS88" i="44"/>
  <c r="AS79" i="44"/>
  <c r="AS61" i="44"/>
  <c r="AS81" i="44"/>
  <c r="AS77" i="44"/>
  <c r="AS57" i="44"/>
  <c r="AS78" i="44"/>
  <c r="AS83" i="44"/>
  <c r="AS76" i="44"/>
  <c r="AS55" i="44"/>
  <c r="AS49" i="44"/>
  <c r="AS52" i="44"/>
  <c r="AQ57" i="44"/>
  <c r="AQ27" i="44"/>
  <c r="AQ51" i="44"/>
  <c r="AQ50" i="44"/>
  <c r="AQ40" i="44"/>
  <c r="AQ53" i="44"/>
  <c r="AQ88" i="44"/>
  <c r="AQ61" i="44"/>
  <c r="AQ64" i="44"/>
  <c r="AQ80" i="44"/>
  <c r="AQ76" i="44"/>
  <c r="AQ58" i="44"/>
  <c r="AQ82" i="44"/>
  <c r="AQ54" i="44"/>
  <c r="AQ49" i="44"/>
  <c r="AQ77" i="44"/>
  <c r="AQ55" i="44"/>
  <c r="AQ52" i="44"/>
  <c r="AQ84" i="44"/>
  <c r="AQ79" i="44"/>
  <c r="AQ62" i="44"/>
  <c r="AQ59" i="44"/>
  <c r="AQ85" i="44"/>
  <c r="AQ83" i="44"/>
  <c r="AQ63" i="44"/>
  <c r="AQ86" i="44"/>
  <c r="AQ99" i="44"/>
  <c r="AQ81" i="44"/>
  <c r="AQ78" i="44"/>
  <c r="AQ60" i="44"/>
  <c r="AQ56" i="44"/>
  <c r="V40" i="44"/>
  <c r="V82" i="44"/>
  <c r="V79" i="44"/>
  <c r="V61" i="44"/>
  <c r="V57" i="44"/>
  <c r="V99" i="44"/>
  <c r="V80" i="44"/>
  <c r="V64" i="44"/>
  <c r="V86" i="44"/>
  <c r="V58" i="44"/>
  <c r="V59" i="44"/>
  <c r="V81" i="44"/>
  <c r="V50" i="44"/>
  <c r="V85" i="44"/>
  <c r="V52" i="44"/>
  <c r="V83" i="44"/>
  <c r="V53" i="44"/>
  <c r="V84" i="44"/>
  <c r="V63" i="44"/>
  <c r="V77" i="44"/>
  <c r="V62" i="44"/>
  <c r="V78" i="44"/>
  <c r="V56" i="44"/>
  <c r="V49" i="44"/>
  <c r="V88" i="44"/>
  <c r="V76" i="44"/>
  <c r="V55" i="44"/>
  <c r="V54" i="44"/>
  <c r="V60" i="44"/>
  <c r="V27" i="44"/>
  <c r="V51" i="44"/>
  <c r="U30" i="42"/>
  <c r="U89" i="42"/>
  <c r="U65" i="42"/>
  <c r="U57" i="42"/>
  <c r="U86" i="42"/>
  <c r="U66" i="42"/>
  <c r="U45" i="42"/>
  <c r="U101" i="42"/>
  <c r="U67" i="42"/>
  <c r="U58" i="42"/>
  <c r="U85" i="42"/>
  <c r="U68" i="42"/>
  <c r="U59" i="42"/>
  <c r="U84" i="42"/>
  <c r="U60" i="42"/>
  <c r="U54" i="42"/>
  <c r="U56" i="42"/>
  <c r="U79" i="42"/>
  <c r="U61" i="42"/>
  <c r="U87" i="42"/>
  <c r="U55" i="42"/>
  <c r="U88" i="42"/>
  <c r="U78" i="42"/>
  <c r="U81" i="42"/>
  <c r="U80" i="42"/>
  <c r="AK30" i="42"/>
  <c r="AK78" i="42"/>
  <c r="AK59" i="42"/>
  <c r="AK89" i="42"/>
  <c r="AK66" i="42"/>
  <c r="AK58" i="42"/>
  <c r="AK56" i="42"/>
  <c r="AK81" i="42"/>
  <c r="AK86" i="42"/>
  <c r="AK67" i="42"/>
  <c r="AK61" i="42"/>
  <c r="AK45" i="42"/>
  <c r="AK79" i="42"/>
  <c r="AK85" i="42"/>
  <c r="AK54" i="42"/>
  <c r="AK80" i="42"/>
  <c r="AK60" i="42"/>
  <c r="AK55" i="42"/>
  <c r="AK88" i="42"/>
  <c r="AK101" i="42"/>
  <c r="AK68" i="42"/>
  <c r="AK84" i="42"/>
  <c r="AK87" i="42"/>
  <c r="AK65" i="42"/>
  <c r="AK57" i="42"/>
  <c r="AU53" i="44"/>
  <c r="AU40" i="44"/>
  <c r="AU49" i="44"/>
  <c r="AU27" i="44"/>
  <c r="AU51" i="44"/>
  <c r="AU80" i="44"/>
  <c r="AU85" i="44"/>
  <c r="AU58" i="44"/>
  <c r="AU81" i="44"/>
  <c r="AU76" i="44"/>
  <c r="AU59" i="44"/>
  <c r="AU82" i="44"/>
  <c r="AU60" i="44"/>
  <c r="AU78" i="44"/>
  <c r="AU79" i="44"/>
  <c r="AU56" i="44"/>
  <c r="AU52" i="44"/>
  <c r="AU83" i="44"/>
  <c r="AU64" i="44"/>
  <c r="AU50" i="44"/>
  <c r="AU86" i="44"/>
  <c r="AU84" i="44"/>
  <c r="AU61" i="44"/>
  <c r="AU55" i="44"/>
  <c r="AU99" i="44"/>
  <c r="AU88" i="44"/>
  <c r="AU77" i="44"/>
  <c r="AU63" i="44"/>
  <c r="AU62" i="44"/>
  <c r="AU54" i="44"/>
  <c r="AU57" i="44"/>
  <c r="AX84" i="42"/>
  <c r="AX80" i="42"/>
  <c r="AX85" i="42"/>
  <c r="AX89" i="42"/>
  <c r="AX79" i="42"/>
  <c r="AX55" i="42"/>
  <c r="AX81" i="42"/>
  <c r="AX56" i="42"/>
  <c r="AX54" i="42"/>
  <c r="AX65" i="42"/>
  <c r="AX57" i="42"/>
  <c r="AX30" i="42"/>
  <c r="AX87" i="42"/>
  <c r="AX60" i="42"/>
  <c r="AX86" i="42"/>
  <c r="AX66" i="42"/>
  <c r="AX45" i="42"/>
  <c r="AX88" i="42"/>
  <c r="AX67" i="42"/>
  <c r="AX58" i="42"/>
  <c r="AX61" i="42"/>
  <c r="AX101" i="42"/>
  <c r="AX78" i="42"/>
  <c r="AX68" i="42"/>
  <c r="AX59" i="42"/>
  <c r="BM67" i="42"/>
  <c r="BM101" i="42"/>
  <c r="BM54" i="42"/>
  <c r="BM58" i="42"/>
  <c r="BM88" i="42"/>
  <c r="BM55" i="42"/>
  <c r="BM85" i="42"/>
  <c r="BM78" i="42"/>
  <c r="BM56" i="42"/>
  <c r="BM86" i="42"/>
  <c r="BM80" i="42"/>
  <c r="BM61" i="42"/>
  <c r="BM87" i="42"/>
  <c r="BM65" i="42"/>
  <c r="BM57" i="42"/>
  <c r="BM30" i="42"/>
  <c r="BM89" i="42"/>
  <c r="BM66" i="42"/>
  <c r="BM59" i="42"/>
  <c r="BM68" i="42"/>
  <c r="BM45" i="42"/>
  <c r="BM60" i="42"/>
  <c r="BM81" i="42"/>
  <c r="BM79" i="42"/>
  <c r="BM84" i="42"/>
  <c r="AV45" i="42"/>
  <c r="AV85" i="42"/>
  <c r="AV79" i="42"/>
  <c r="AV56" i="42"/>
  <c r="AV87" i="42"/>
  <c r="AV65" i="42"/>
  <c r="AV57" i="42"/>
  <c r="AV101" i="42"/>
  <c r="AV66" i="42"/>
  <c r="AV88" i="42"/>
  <c r="AV86" i="42"/>
  <c r="AV68" i="42"/>
  <c r="AV58" i="42"/>
  <c r="AV78" i="42"/>
  <c r="AV61" i="42"/>
  <c r="AV60" i="42"/>
  <c r="AV89" i="42"/>
  <c r="AV54" i="42"/>
  <c r="AV67" i="42"/>
  <c r="AV30" i="42"/>
  <c r="AV84" i="42"/>
  <c r="AV80" i="42"/>
  <c r="AV81" i="42"/>
  <c r="AV59" i="42"/>
  <c r="AV55" i="42"/>
  <c r="AO57" i="44"/>
  <c r="AO58" i="44"/>
  <c r="AO27" i="44"/>
  <c r="AO59" i="44"/>
  <c r="AO86" i="44"/>
  <c r="AO60" i="44"/>
  <c r="AO63" i="44"/>
  <c r="AO62" i="44"/>
  <c r="AO88" i="44"/>
  <c r="AO82" i="44"/>
  <c r="AO51" i="44"/>
  <c r="AO76" i="44"/>
  <c r="AO77" i="44"/>
  <c r="AO49" i="44"/>
  <c r="AO50" i="44"/>
  <c r="AO78" i="44"/>
  <c r="AO53" i="44"/>
  <c r="AO52" i="44"/>
  <c r="AO99" i="44"/>
  <c r="AO64" i="44"/>
  <c r="AO79" i="44"/>
  <c r="AO56" i="44"/>
  <c r="AO84" i="44"/>
  <c r="AO81" i="44"/>
  <c r="AO80" i="44"/>
  <c r="AO54" i="44"/>
  <c r="AO85" i="44"/>
  <c r="AO61" i="44"/>
  <c r="AO55" i="44"/>
  <c r="AO83" i="44"/>
  <c r="AO40" i="44"/>
  <c r="AA85" i="42"/>
  <c r="AA61" i="42"/>
  <c r="AA30" i="42"/>
  <c r="AA84" i="42"/>
  <c r="AA78" i="42"/>
  <c r="AA58" i="42"/>
  <c r="AA86" i="42"/>
  <c r="AA68" i="42"/>
  <c r="AA67" i="42"/>
  <c r="AA101" i="42"/>
  <c r="AA60" i="42"/>
  <c r="AA54" i="42"/>
  <c r="AA89" i="42"/>
  <c r="AA79" i="42"/>
  <c r="AA59" i="42"/>
  <c r="AA80" i="42"/>
  <c r="AA65" i="42"/>
  <c r="AA55" i="42"/>
  <c r="AA57" i="42"/>
  <c r="AA56" i="42"/>
  <c r="AA66" i="42"/>
  <c r="AA81" i="42"/>
  <c r="AA45" i="42"/>
  <c r="AA87" i="42"/>
  <c r="AA88" i="42"/>
  <c r="AB56" i="42"/>
  <c r="AB60" i="42"/>
  <c r="AB58" i="42"/>
  <c r="AB61" i="42"/>
  <c r="AB89" i="42"/>
  <c r="AB79" i="42"/>
  <c r="AB78" i="42"/>
  <c r="AB68" i="42"/>
  <c r="AB45" i="42"/>
  <c r="AB55" i="42"/>
  <c r="AB30" i="42"/>
  <c r="AB84" i="42"/>
  <c r="AB66" i="42"/>
  <c r="AB88" i="42"/>
  <c r="AB87" i="42"/>
  <c r="AB86" i="42"/>
  <c r="AB85" i="42"/>
  <c r="AB67" i="42"/>
  <c r="AB57" i="42"/>
  <c r="AB65" i="42"/>
  <c r="AB80" i="42"/>
  <c r="AB54" i="42"/>
  <c r="AB101" i="42"/>
  <c r="AB81" i="42"/>
  <c r="AB59" i="42"/>
  <c r="AH58" i="42"/>
  <c r="AH86" i="42"/>
  <c r="AH81" i="42"/>
  <c r="AH56" i="42"/>
  <c r="AH88" i="42"/>
  <c r="AH65" i="42"/>
  <c r="AH57" i="42"/>
  <c r="AH101" i="42"/>
  <c r="AH84" i="42"/>
  <c r="AH67" i="42"/>
  <c r="AH61" i="42"/>
  <c r="AH89" i="42"/>
  <c r="AH59" i="42"/>
  <c r="AH80" i="42"/>
  <c r="AH55" i="42"/>
  <c r="AH30" i="42"/>
  <c r="AH54" i="42"/>
  <c r="AH60" i="42"/>
  <c r="AH85" i="42"/>
  <c r="AH45" i="42"/>
  <c r="AH87" i="42"/>
  <c r="AH78" i="42"/>
  <c r="AH79" i="42"/>
  <c r="AH66" i="42"/>
  <c r="AH68" i="42"/>
  <c r="BS78" i="42"/>
  <c r="BS61" i="42"/>
  <c r="BS56" i="42"/>
  <c r="BS30" i="42"/>
  <c r="BS79" i="42"/>
  <c r="BS68" i="42"/>
  <c r="BS65" i="42"/>
  <c r="BS88" i="42"/>
  <c r="BS80" i="42"/>
  <c r="BS57" i="42"/>
  <c r="BS101" i="42"/>
  <c r="BS86" i="42"/>
  <c r="BS45" i="42"/>
  <c r="BS89" i="42"/>
  <c r="BS66" i="42"/>
  <c r="BS59" i="42"/>
  <c r="BS81" i="42"/>
  <c r="BS58" i="42"/>
  <c r="BS60" i="42"/>
  <c r="BS67" i="42"/>
  <c r="BS84" i="42"/>
  <c r="BS87" i="42"/>
  <c r="BS85" i="42"/>
  <c r="BS54" i="42"/>
  <c r="BS55" i="42"/>
  <c r="BD99" i="44"/>
  <c r="BD59" i="44"/>
  <c r="BD62" i="44"/>
  <c r="BD78" i="44"/>
  <c r="BD51" i="44"/>
  <c r="BD79" i="44"/>
  <c r="BD57" i="44"/>
  <c r="BD82" i="44"/>
  <c r="BD85" i="44"/>
  <c r="BD63" i="44"/>
  <c r="BD83" i="44"/>
  <c r="BD60" i="44"/>
  <c r="BD64" i="44"/>
  <c r="BD86" i="44"/>
  <c r="BD88" i="44"/>
  <c r="BD58" i="44"/>
  <c r="BD84" i="44"/>
  <c r="BD77" i="44"/>
  <c r="BD56" i="44"/>
  <c r="BD76" i="44"/>
  <c r="BD53" i="44"/>
  <c r="BD55" i="44"/>
  <c r="BD81" i="44"/>
  <c r="BD80" i="44"/>
  <c r="BD52" i="44"/>
  <c r="BD54" i="44"/>
  <c r="BD61" i="44"/>
  <c r="BD40" i="44"/>
  <c r="BD50" i="44"/>
  <c r="BD27" i="44"/>
  <c r="BD49" i="44"/>
  <c r="AP50" i="44"/>
  <c r="AP27" i="44"/>
  <c r="AP40" i="44"/>
  <c r="AP53" i="44"/>
  <c r="AP85" i="44"/>
  <c r="AP60" i="44"/>
  <c r="AP63" i="44"/>
  <c r="AP82" i="44"/>
  <c r="AP61" i="44"/>
  <c r="AP64" i="44"/>
  <c r="AP80" i="44"/>
  <c r="AP59" i="44"/>
  <c r="AP57" i="44"/>
  <c r="AP77" i="44"/>
  <c r="AP52" i="44"/>
  <c r="AP58" i="44"/>
  <c r="AP83" i="44"/>
  <c r="AP79" i="44"/>
  <c r="AP54" i="44"/>
  <c r="AP51" i="44"/>
  <c r="AP84" i="44"/>
  <c r="AP86" i="44"/>
  <c r="AP76" i="44"/>
  <c r="AP49" i="44"/>
  <c r="AP99" i="44"/>
  <c r="AP88" i="44"/>
  <c r="AP81" i="44"/>
  <c r="AP78" i="44"/>
  <c r="AP55" i="44"/>
  <c r="AP62" i="44"/>
  <c r="AP56" i="44"/>
  <c r="I40" i="44"/>
  <c r="I52" i="44"/>
  <c r="I51" i="44"/>
  <c r="I27" i="44"/>
  <c r="I82" i="44"/>
  <c r="I64" i="44"/>
  <c r="I59" i="44"/>
  <c r="I85" i="44"/>
  <c r="I79" i="44"/>
  <c r="I54" i="44"/>
  <c r="I56" i="44"/>
  <c r="I86" i="44"/>
  <c r="I84" i="44"/>
  <c r="I55" i="44"/>
  <c r="I99" i="44"/>
  <c r="I80" i="44"/>
  <c r="I49" i="44"/>
  <c r="I78" i="44"/>
  <c r="I57" i="44"/>
  <c r="I77" i="44"/>
  <c r="I63" i="44"/>
  <c r="I53" i="44"/>
  <c r="I83" i="44"/>
  <c r="I60" i="44"/>
  <c r="I88" i="44"/>
  <c r="I62" i="44"/>
  <c r="I81" i="44"/>
  <c r="I76" i="44"/>
  <c r="I50" i="44"/>
  <c r="I58" i="44"/>
  <c r="I61" i="44"/>
  <c r="AU30" i="42"/>
  <c r="AU101" i="42"/>
  <c r="AU68" i="42"/>
  <c r="AU60" i="42"/>
  <c r="AU89" i="42"/>
  <c r="AU61" i="42"/>
  <c r="AU45" i="42"/>
  <c r="AU80" i="42"/>
  <c r="AU54" i="42"/>
  <c r="AU58" i="42"/>
  <c r="AU84" i="42"/>
  <c r="AU81" i="42"/>
  <c r="AU55" i="42"/>
  <c r="AU85" i="42"/>
  <c r="AU79" i="42"/>
  <c r="AU59" i="42"/>
  <c r="AU86" i="42"/>
  <c r="AU65" i="42"/>
  <c r="AU56" i="42"/>
  <c r="AU88" i="42"/>
  <c r="AU87" i="42"/>
  <c r="AU78" i="42"/>
  <c r="AU67" i="42"/>
  <c r="AU66" i="42"/>
  <c r="AU57" i="42"/>
  <c r="BT55" i="42"/>
  <c r="BT56" i="42"/>
  <c r="BT54" i="42"/>
  <c r="BT79" i="42"/>
  <c r="BT68" i="42"/>
  <c r="BT80" i="42"/>
  <c r="BT65" i="42"/>
  <c r="BT81" i="42"/>
  <c r="BT66" i="42"/>
  <c r="BT88" i="42"/>
  <c r="BT85" i="42"/>
  <c r="BT45" i="42"/>
  <c r="BT101" i="42"/>
  <c r="BT84" i="42"/>
  <c r="BT59" i="42"/>
  <c r="BT89" i="42"/>
  <c r="BT67" i="42"/>
  <c r="BT58" i="42"/>
  <c r="BT30" i="42"/>
  <c r="BT57" i="42"/>
  <c r="BT87" i="42"/>
  <c r="BT78" i="42"/>
  <c r="BT60" i="42"/>
  <c r="BT61" i="42"/>
  <c r="BT86" i="42"/>
  <c r="BG40" i="44"/>
  <c r="BG27" i="44"/>
  <c r="BG99" i="44"/>
  <c r="BG76" i="44"/>
  <c r="BG63" i="44"/>
  <c r="BG52" i="44"/>
  <c r="BG88" i="44"/>
  <c r="BG78" i="44"/>
  <c r="BG60" i="44"/>
  <c r="BG80" i="44"/>
  <c r="BG59" i="44"/>
  <c r="BG64" i="44"/>
  <c r="BG77" i="44"/>
  <c r="BG54" i="44"/>
  <c r="BG58" i="44"/>
  <c r="BG79" i="44"/>
  <c r="BG81" i="44"/>
  <c r="BG49" i="44"/>
  <c r="BG84" i="44"/>
  <c r="BG82" i="44"/>
  <c r="BG55" i="44"/>
  <c r="BG53" i="44"/>
  <c r="BG83" i="44"/>
  <c r="BG61" i="44"/>
  <c r="BG56" i="44"/>
  <c r="BG62" i="44"/>
  <c r="BG50" i="44"/>
  <c r="BG51" i="44"/>
  <c r="BG57" i="44"/>
  <c r="BG86" i="44"/>
  <c r="BG85" i="44"/>
  <c r="BR56" i="42"/>
  <c r="BR55" i="42"/>
  <c r="BR87" i="42"/>
  <c r="BR85" i="42"/>
  <c r="BR45" i="42"/>
  <c r="BR88" i="42"/>
  <c r="BR84" i="42"/>
  <c r="BR59" i="42"/>
  <c r="BR101" i="42"/>
  <c r="BR66" i="42"/>
  <c r="BR58" i="42"/>
  <c r="BR86" i="42"/>
  <c r="BR67" i="42"/>
  <c r="BR65" i="42"/>
  <c r="BR30" i="42"/>
  <c r="BR60" i="42"/>
  <c r="BR78" i="42"/>
  <c r="BR61" i="42"/>
  <c r="BR89" i="42"/>
  <c r="BR81" i="42"/>
  <c r="BR80" i="42"/>
  <c r="BR54" i="42"/>
  <c r="BR68" i="42"/>
  <c r="BR57" i="42"/>
  <c r="BR79" i="42"/>
  <c r="BZ59" i="42"/>
  <c r="BZ57" i="42"/>
  <c r="BZ84" i="42"/>
  <c r="BZ101" i="42"/>
  <c r="BZ56" i="42"/>
  <c r="BZ86" i="42"/>
  <c r="BZ68" i="42"/>
  <c r="BZ78" i="42"/>
  <c r="BZ88" i="42"/>
  <c r="BZ65" i="42"/>
  <c r="BZ80" i="42"/>
  <c r="BZ81" i="42"/>
  <c r="BZ89" i="42"/>
  <c r="BZ58" i="42"/>
  <c r="BZ66" i="42"/>
  <c r="BZ54" i="42"/>
  <c r="BZ79" i="42"/>
  <c r="BZ87" i="42"/>
  <c r="BZ60" i="42"/>
  <c r="BZ61" i="42"/>
  <c r="BZ30" i="42"/>
  <c r="BZ45" i="42"/>
  <c r="BZ85" i="42"/>
  <c r="BZ55" i="42"/>
  <c r="BZ67" i="42"/>
  <c r="AY87" i="42"/>
  <c r="AY65" i="42"/>
  <c r="AY68" i="42"/>
  <c r="AY88" i="42"/>
  <c r="AY66" i="42"/>
  <c r="AY60" i="42"/>
  <c r="AY101" i="42"/>
  <c r="AY80" i="42"/>
  <c r="AY45" i="42"/>
  <c r="AY30" i="42"/>
  <c r="AY89" i="42"/>
  <c r="AY67" i="42"/>
  <c r="AY81" i="42"/>
  <c r="AY85" i="42"/>
  <c r="AY59" i="42"/>
  <c r="AY61" i="42"/>
  <c r="AY78" i="42"/>
  <c r="AY55" i="42"/>
  <c r="AY54" i="42"/>
  <c r="AY86" i="42"/>
  <c r="AY84" i="42"/>
  <c r="AY79" i="42"/>
  <c r="AY56" i="42"/>
  <c r="AY58" i="42"/>
  <c r="AY57" i="42"/>
  <c r="BJ61" i="44"/>
  <c r="BJ40" i="44"/>
  <c r="BJ27" i="44"/>
  <c r="BJ49" i="44"/>
  <c r="BJ99" i="44"/>
  <c r="BJ62" i="44"/>
  <c r="BJ60" i="44"/>
  <c r="BJ81" i="44"/>
  <c r="BJ79" i="44"/>
  <c r="BJ64" i="44"/>
  <c r="BJ80" i="44"/>
  <c r="BJ63" i="44"/>
  <c r="BJ55" i="44"/>
  <c r="BJ82" i="44"/>
  <c r="BJ84" i="44"/>
  <c r="BJ51" i="44"/>
  <c r="BJ83" i="44"/>
  <c r="BJ78" i="44"/>
  <c r="BJ53" i="44"/>
  <c r="BJ76" i="44"/>
  <c r="BJ54" i="44"/>
  <c r="BJ58" i="44"/>
  <c r="BJ50" i="44"/>
  <c r="BJ52" i="44"/>
  <c r="BJ59" i="44"/>
  <c r="BJ85" i="44"/>
  <c r="BJ86" i="44"/>
  <c r="BJ88" i="44"/>
  <c r="BJ77" i="44"/>
  <c r="BJ57" i="44"/>
  <c r="BJ56" i="44"/>
  <c r="AD45" i="42"/>
  <c r="AD78" i="42"/>
  <c r="AD57" i="42"/>
  <c r="AD66" i="42"/>
  <c r="AD58" i="42"/>
  <c r="AD86" i="42"/>
  <c r="AD65" i="42"/>
  <c r="AD56" i="42"/>
  <c r="AD85" i="42"/>
  <c r="AD81" i="42"/>
  <c r="AD68" i="42"/>
  <c r="AD61" i="42"/>
  <c r="AD30" i="42"/>
  <c r="AD89" i="42"/>
  <c r="AD80" i="42"/>
  <c r="AD67" i="42"/>
  <c r="AD84" i="42"/>
  <c r="AD88" i="42"/>
  <c r="AD54" i="42"/>
  <c r="AD60" i="42"/>
  <c r="AD87" i="42"/>
  <c r="AD59" i="42"/>
  <c r="AD101" i="42"/>
  <c r="AD79" i="42"/>
  <c r="AD55" i="42"/>
  <c r="W85" i="42"/>
  <c r="W67" i="42"/>
  <c r="W60" i="42"/>
  <c r="W78" i="42"/>
  <c r="W68" i="42"/>
  <c r="W55" i="42"/>
  <c r="W79" i="42"/>
  <c r="W61" i="42"/>
  <c r="W56" i="42"/>
  <c r="W88" i="42"/>
  <c r="W80" i="42"/>
  <c r="W57" i="42"/>
  <c r="W101" i="42"/>
  <c r="W81" i="42"/>
  <c r="W45" i="42"/>
  <c r="W89" i="42"/>
  <c r="W86" i="42"/>
  <c r="W65" i="42"/>
  <c r="W30" i="42"/>
  <c r="W84" i="42"/>
  <c r="W87" i="42"/>
  <c r="W66" i="42"/>
  <c r="W58" i="42"/>
  <c r="W54" i="42"/>
  <c r="W59" i="42"/>
  <c r="T59" i="42"/>
  <c r="T54" i="42"/>
  <c r="T89" i="42"/>
  <c r="T66" i="42"/>
  <c r="T45" i="42"/>
  <c r="T85" i="42"/>
  <c r="T67" i="42"/>
  <c r="T58" i="42"/>
  <c r="T84" i="42"/>
  <c r="T68" i="42"/>
  <c r="T55" i="42"/>
  <c r="T78" i="42"/>
  <c r="T60" i="42"/>
  <c r="T79" i="42"/>
  <c r="T81" i="42"/>
  <c r="T86" i="42"/>
  <c r="T80" i="42"/>
  <c r="T56" i="42"/>
  <c r="T30" i="42"/>
  <c r="T61" i="42"/>
  <c r="T101" i="42"/>
  <c r="T57" i="42"/>
  <c r="T87" i="42"/>
  <c r="T88" i="42"/>
  <c r="T65" i="42"/>
  <c r="BA76" i="44"/>
  <c r="BA81" i="44"/>
  <c r="BA77" i="44"/>
  <c r="BA52" i="44"/>
  <c r="BA78" i="44"/>
  <c r="BA61" i="44"/>
  <c r="BA57" i="44"/>
  <c r="BA83" i="44"/>
  <c r="BA82" i="44"/>
  <c r="BA50" i="44"/>
  <c r="BA49" i="44"/>
  <c r="BA85" i="44"/>
  <c r="BA63" i="44"/>
  <c r="BA55" i="44"/>
  <c r="BA79" i="44"/>
  <c r="BA58" i="44"/>
  <c r="BA64" i="44"/>
  <c r="BA51" i="44"/>
  <c r="BA59" i="44"/>
  <c r="BA84" i="44"/>
  <c r="BA60" i="44"/>
  <c r="BA99" i="44"/>
  <c r="BA40" i="44"/>
  <c r="BA88" i="44"/>
  <c r="BA56" i="44"/>
  <c r="BA86" i="44"/>
  <c r="BA80" i="44"/>
  <c r="BA54" i="44"/>
  <c r="BA53" i="44"/>
  <c r="BA62" i="44"/>
  <c r="BA27" i="44"/>
  <c r="BO87" i="42"/>
  <c r="BO81" i="42"/>
  <c r="BO56" i="42"/>
  <c r="BO88" i="42"/>
  <c r="BO80" i="42"/>
  <c r="BO61" i="42"/>
  <c r="BO101" i="42"/>
  <c r="BO65" i="42"/>
  <c r="BO57" i="42"/>
  <c r="BO89" i="42"/>
  <c r="BO66" i="42"/>
  <c r="BO45" i="42"/>
  <c r="BO30" i="42"/>
  <c r="BO85" i="42"/>
  <c r="BO67" i="42"/>
  <c r="BO60" i="42"/>
  <c r="BO84" i="42"/>
  <c r="BO59" i="42"/>
  <c r="BO58" i="42"/>
  <c r="BO86" i="42"/>
  <c r="BO78" i="42"/>
  <c r="BO79" i="42"/>
  <c r="BO68" i="42"/>
  <c r="BO55" i="42"/>
  <c r="BO54" i="42"/>
  <c r="AQ45" i="42"/>
  <c r="AQ84" i="42"/>
  <c r="AQ85" i="42"/>
  <c r="AQ58" i="42"/>
  <c r="AQ86" i="42"/>
  <c r="AQ78" i="42"/>
  <c r="AQ61" i="42"/>
  <c r="AQ30" i="42"/>
  <c r="AQ101" i="42"/>
  <c r="AQ60" i="42"/>
  <c r="AQ54" i="42"/>
  <c r="AQ89" i="42"/>
  <c r="AQ68" i="42"/>
  <c r="AQ55" i="42"/>
  <c r="AQ80" i="42"/>
  <c r="AQ79" i="42"/>
  <c r="AQ59" i="42"/>
  <c r="AQ88" i="42"/>
  <c r="AQ65" i="42"/>
  <c r="AQ56" i="42"/>
  <c r="AQ87" i="42"/>
  <c r="AQ81" i="42"/>
  <c r="AQ66" i="42"/>
  <c r="AQ57" i="42"/>
  <c r="AQ67" i="42"/>
  <c r="BG59" i="42"/>
  <c r="BG45" i="42"/>
  <c r="BG86" i="42"/>
  <c r="BG68" i="42"/>
  <c r="BG55" i="42"/>
  <c r="BG101" i="42"/>
  <c r="BG85" i="42"/>
  <c r="BG61" i="42"/>
  <c r="BG89" i="42"/>
  <c r="BG88" i="42"/>
  <c r="BG56" i="42"/>
  <c r="BG30" i="42"/>
  <c r="BG80" i="42"/>
  <c r="BG65" i="42"/>
  <c r="BG67" i="42"/>
  <c r="BG81" i="42"/>
  <c r="BG66" i="42"/>
  <c r="BG57" i="42"/>
  <c r="BG87" i="42"/>
  <c r="BG58" i="42"/>
  <c r="BG60" i="42"/>
  <c r="BG79" i="42"/>
  <c r="BG54" i="42"/>
  <c r="BG78" i="42"/>
  <c r="BG84" i="42"/>
  <c r="BB27" i="44"/>
  <c r="BB77" i="44"/>
  <c r="BB50" i="44"/>
  <c r="BB55" i="44"/>
  <c r="BB82" i="44"/>
  <c r="BB80" i="44"/>
  <c r="BB52" i="44"/>
  <c r="BB57" i="44"/>
  <c r="BB99" i="44"/>
  <c r="BB76" i="44"/>
  <c r="BB60" i="44"/>
  <c r="BB51" i="44"/>
  <c r="BB85" i="44"/>
  <c r="BB58" i="44"/>
  <c r="BB88" i="44"/>
  <c r="BB59" i="44"/>
  <c r="BB86" i="44"/>
  <c r="BB53" i="44"/>
  <c r="BB84" i="44"/>
  <c r="BB61" i="44"/>
  <c r="BB78" i="44"/>
  <c r="BB62" i="44"/>
  <c r="BB79" i="44"/>
  <c r="BB56" i="44"/>
  <c r="BB81" i="44"/>
  <c r="BB83" i="44"/>
  <c r="BB64" i="44"/>
  <c r="BB54" i="44"/>
  <c r="BB40" i="44"/>
  <c r="BB63" i="44"/>
  <c r="BB49" i="44"/>
  <c r="BI59" i="42"/>
  <c r="BI65" i="42"/>
  <c r="BI87" i="42"/>
  <c r="BI80" i="42"/>
  <c r="BI88" i="42"/>
  <c r="BI85" i="42"/>
  <c r="BI81" i="42"/>
  <c r="BI78" i="42"/>
  <c r="BI56" i="42"/>
  <c r="BI68" i="42"/>
  <c r="BI101" i="42"/>
  <c r="BI66" i="42"/>
  <c r="BI57" i="42"/>
  <c r="BI30" i="42"/>
  <c r="BI58" i="42"/>
  <c r="BI86" i="42"/>
  <c r="BI67" i="42"/>
  <c r="BI45" i="42"/>
  <c r="BI55" i="42"/>
  <c r="BI79" i="42"/>
  <c r="BI60" i="42"/>
  <c r="BI89" i="42"/>
  <c r="BI84" i="42"/>
  <c r="BI61" i="42"/>
  <c r="BI54" i="42"/>
  <c r="AT53" i="44"/>
  <c r="AT51" i="44"/>
  <c r="AT27" i="44"/>
  <c r="AT40" i="44"/>
  <c r="AT49" i="44"/>
  <c r="AT79" i="44"/>
  <c r="AT63" i="44"/>
  <c r="AT59" i="44"/>
  <c r="AT88" i="44"/>
  <c r="AT76" i="44"/>
  <c r="AT78" i="44"/>
  <c r="AT83" i="44"/>
  <c r="AT54" i="44"/>
  <c r="AT52" i="44"/>
  <c r="AT84" i="44"/>
  <c r="AT60" i="44"/>
  <c r="AT50" i="44"/>
  <c r="AT85" i="44"/>
  <c r="AT82" i="44"/>
  <c r="AT56" i="44"/>
  <c r="AT58" i="44"/>
  <c r="AT86" i="44"/>
  <c r="AT77" i="44"/>
  <c r="AT64" i="44"/>
  <c r="AT55" i="44"/>
  <c r="AT61" i="44"/>
  <c r="AT57" i="44"/>
  <c r="AT99" i="44"/>
  <c r="AT81" i="44"/>
  <c r="AT80" i="44"/>
  <c r="AT62" i="44"/>
  <c r="AO60" i="42"/>
  <c r="AO79" i="42"/>
  <c r="AO78" i="42"/>
  <c r="AO55" i="42"/>
  <c r="AO80" i="42"/>
  <c r="AO65" i="42"/>
  <c r="AO56" i="42"/>
  <c r="AO87" i="42"/>
  <c r="AO84" i="42"/>
  <c r="AO57" i="42"/>
  <c r="AO81" i="42"/>
  <c r="AO45" i="42"/>
  <c r="AO101" i="42"/>
  <c r="AO86" i="42"/>
  <c r="AO58" i="42"/>
  <c r="AO89" i="42"/>
  <c r="AO67" i="42"/>
  <c r="AO61" i="42"/>
  <c r="AO54" i="42"/>
  <c r="AO66" i="42"/>
  <c r="AO30" i="42"/>
  <c r="AO68" i="42"/>
  <c r="AO85" i="42"/>
  <c r="AO88" i="42"/>
  <c r="AO59" i="42"/>
  <c r="AR50" i="44"/>
  <c r="AR54" i="44"/>
  <c r="AR51" i="44"/>
  <c r="AR40" i="44"/>
  <c r="AR27" i="44"/>
  <c r="AR80" i="44"/>
  <c r="AR79" i="44"/>
  <c r="AR64" i="44"/>
  <c r="AR83" i="44"/>
  <c r="AR76" i="44"/>
  <c r="AR59" i="44"/>
  <c r="AR99" i="44"/>
  <c r="AR77" i="44"/>
  <c r="AR52" i="44"/>
  <c r="AR88" i="44"/>
  <c r="AR53" i="44"/>
  <c r="AR57" i="44"/>
  <c r="AR78" i="44"/>
  <c r="AR55" i="44"/>
  <c r="AR86" i="44"/>
  <c r="AR63" i="44"/>
  <c r="AR81" i="44"/>
  <c r="AR60" i="44"/>
  <c r="AR61" i="44"/>
  <c r="AR56" i="44"/>
  <c r="AR84" i="44"/>
  <c r="AR85" i="44"/>
  <c r="AR62" i="44"/>
  <c r="AR82" i="44"/>
  <c r="AR58" i="44"/>
  <c r="AR49" i="44"/>
  <c r="T53" i="44"/>
  <c r="T27" i="44"/>
  <c r="T88" i="44"/>
  <c r="T99" i="44"/>
  <c r="T52" i="44"/>
  <c r="T56" i="44"/>
  <c r="T81" i="44"/>
  <c r="T78" i="44"/>
  <c r="T62" i="44"/>
  <c r="T55" i="44"/>
  <c r="T84" i="44"/>
  <c r="T85" i="44"/>
  <c r="T63" i="44"/>
  <c r="T54" i="44"/>
  <c r="T86" i="44"/>
  <c r="T82" i="44"/>
  <c r="T64" i="44"/>
  <c r="T79" i="44"/>
  <c r="T59" i="44"/>
  <c r="T83" i="44"/>
  <c r="T60" i="44"/>
  <c r="T77" i="44"/>
  <c r="T49" i="44"/>
  <c r="T57" i="44"/>
  <c r="T51" i="44"/>
  <c r="T40" i="44"/>
  <c r="T58" i="44"/>
  <c r="T61" i="44"/>
  <c r="T80" i="44"/>
  <c r="T76" i="44"/>
  <c r="T50" i="44"/>
  <c r="Q54" i="44"/>
  <c r="Q53" i="44"/>
  <c r="Q81" i="44"/>
  <c r="Q85" i="44"/>
  <c r="Q61" i="44"/>
  <c r="Q82" i="44"/>
  <c r="Q77" i="44"/>
  <c r="Q62" i="44"/>
  <c r="Q83" i="44"/>
  <c r="Q64" i="44"/>
  <c r="Q63" i="44"/>
  <c r="Q80" i="44"/>
  <c r="Q58" i="44"/>
  <c r="Q51" i="44"/>
  <c r="Q49" i="44"/>
  <c r="Q86" i="44"/>
  <c r="Q50" i="44"/>
  <c r="Q40" i="44"/>
  <c r="Q59" i="44"/>
  <c r="Q99" i="44"/>
  <c r="Q60" i="44"/>
  <c r="Q84" i="44"/>
  <c r="Q52" i="44"/>
  <c r="Q76" i="44"/>
  <c r="Q78" i="44"/>
  <c r="Q57" i="44"/>
  <c r="Q79" i="44"/>
  <c r="Q27" i="44"/>
  <c r="Q88" i="44"/>
  <c r="Q56" i="44"/>
  <c r="Q55" i="44"/>
  <c r="AB40" i="44"/>
  <c r="AB27" i="44"/>
  <c r="AB84" i="44"/>
  <c r="AB80" i="44"/>
  <c r="AB63" i="44"/>
  <c r="AB59" i="44"/>
  <c r="AB99" i="44"/>
  <c r="AB62" i="44"/>
  <c r="AB60" i="44"/>
  <c r="AB54" i="44"/>
  <c r="AB88" i="44"/>
  <c r="AB76" i="44"/>
  <c r="AB55" i="44"/>
  <c r="AB50" i="44"/>
  <c r="AB78" i="44"/>
  <c r="AB64" i="44"/>
  <c r="AB82" i="44"/>
  <c r="AB56" i="44"/>
  <c r="AB83" i="44"/>
  <c r="AB58" i="44"/>
  <c r="AB61" i="44"/>
  <c r="AB52" i="44"/>
  <c r="AB81" i="44"/>
  <c r="AB49" i="44"/>
  <c r="AB51" i="44"/>
  <c r="AB79" i="44"/>
  <c r="AB57" i="44"/>
  <c r="AB77" i="44"/>
  <c r="AB85" i="44"/>
  <c r="AB86" i="44"/>
  <c r="AB53" i="44"/>
  <c r="BF45" i="42"/>
  <c r="BF65" i="42"/>
  <c r="BF57" i="42"/>
  <c r="BF55" i="42"/>
  <c r="BF67" i="42"/>
  <c r="BF79" i="42"/>
  <c r="BF60" i="42"/>
  <c r="BF80" i="42"/>
  <c r="BF58" i="42"/>
  <c r="BF81" i="42"/>
  <c r="BF54" i="42"/>
  <c r="BF89" i="42"/>
  <c r="BF87" i="42"/>
  <c r="BF86" i="42"/>
  <c r="BF84" i="42"/>
  <c r="BF68" i="42"/>
  <c r="BF59" i="42"/>
  <c r="BF88" i="42"/>
  <c r="BF61" i="42"/>
  <c r="BF30" i="42"/>
  <c r="BF78" i="42"/>
  <c r="BF56" i="42"/>
  <c r="BF101" i="42"/>
  <c r="BF85" i="42"/>
  <c r="BF66" i="42"/>
  <c r="BB65" i="42"/>
  <c r="BB56" i="42"/>
  <c r="BB78" i="42"/>
  <c r="BB67" i="42"/>
  <c r="BB85" i="42"/>
  <c r="BB68" i="42"/>
  <c r="BB84" i="42"/>
  <c r="BB61" i="42"/>
  <c r="BB30" i="42"/>
  <c r="BB79" i="42"/>
  <c r="BB59" i="42"/>
  <c r="BB87" i="42"/>
  <c r="BB80" i="42"/>
  <c r="BB57" i="42"/>
  <c r="BB88" i="42"/>
  <c r="BB81" i="42"/>
  <c r="BB45" i="42"/>
  <c r="BB54" i="42"/>
  <c r="BB101" i="42"/>
  <c r="BB86" i="42"/>
  <c r="BB60" i="42"/>
  <c r="BB89" i="42"/>
  <c r="BB66" i="42"/>
  <c r="BB55" i="42"/>
  <c r="BB58" i="42"/>
  <c r="V62" i="42"/>
  <c r="BK30" i="42"/>
  <c r="BK89" i="42"/>
  <c r="BK66" i="42"/>
  <c r="BK60" i="42"/>
  <c r="BK80" i="42"/>
  <c r="BK54" i="42"/>
  <c r="BK58" i="42"/>
  <c r="BK87" i="42"/>
  <c r="BK68" i="42"/>
  <c r="BK59" i="42"/>
  <c r="BK84" i="42"/>
  <c r="BK78" i="42"/>
  <c r="BK55" i="42"/>
  <c r="BK85" i="42"/>
  <c r="BK65" i="42"/>
  <c r="BK56" i="42"/>
  <c r="BK86" i="42"/>
  <c r="BK67" i="42"/>
  <c r="BK61" i="42"/>
  <c r="BK101" i="42"/>
  <c r="BK81" i="42"/>
  <c r="BK79" i="42"/>
  <c r="BK57" i="42"/>
  <c r="BK45" i="42"/>
  <c r="BK88" i="42"/>
  <c r="R60" i="42"/>
  <c r="R59" i="42"/>
  <c r="R54" i="42"/>
  <c r="R79" i="42"/>
  <c r="R68" i="42"/>
  <c r="R81" i="42"/>
  <c r="R55" i="42"/>
  <c r="R85" i="42"/>
  <c r="R87" i="42"/>
  <c r="R56" i="42"/>
  <c r="R86" i="42"/>
  <c r="R80" i="42"/>
  <c r="R61" i="42"/>
  <c r="R88" i="42"/>
  <c r="R65" i="42"/>
  <c r="R57" i="42"/>
  <c r="R67" i="42"/>
  <c r="R30" i="42"/>
  <c r="R45" i="42"/>
  <c r="R58" i="42"/>
  <c r="R101" i="42"/>
  <c r="R84" i="42"/>
  <c r="R78" i="42"/>
  <c r="R89" i="42"/>
  <c r="R66" i="42"/>
  <c r="BT40" i="44"/>
  <c r="BT83" i="44"/>
  <c r="BT79" i="44"/>
  <c r="BT64" i="44"/>
  <c r="BT49" i="44"/>
  <c r="BT86" i="44"/>
  <c r="BT88" i="44"/>
  <c r="BT53" i="44"/>
  <c r="BT56" i="44"/>
  <c r="BT99" i="44"/>
  <c r="BT81" i="44"/>
  <c r="BT54" i="44"/>
  <c r="BT55" i="44"/>
  <c r="BT85" i="44"/>
  <c r="BT77" i="44"/>
  <c r="BT57" i="44"/>
  <c r="BT62" i="44"/>
  <c r="BT76" i="44"/>
  <c r="BT59" i="44"/>
  <c r="BT61" i="44"/>
  <c r="BT78" i="44"/>
  <c r="BT50" i="44"/>
  <c r="BT84" i="44"/>
  <c r="BT80" i="44"/>
  <c r="BT60" i="44"/>
  <c r="BT63" i="44"/>
  <c r="BT51" i="44"/>
  <c r="BT82" i="44"/>
  <c r="BT27" i="44"/>
  <c r="BT58" i="44"/>
  <c r="BT52" i="44"/>
  <c r="AJ54" i="42"/>
  <c r="AJ88" i="42"/>
  <c r="AJ67" i="42"/>
  <c r="AJ78" i="42"/>
  <c r="AJ60" i="42"/>
  <c r="AJ86" i="42"/>
  <c r="AJ79" i="42"/>
  <c r="AJ59" i="42"/>
  <c r="AJ55" i="42"/>
  <c r="AJ87" i="42"/>
  <c r="AJ80" i="42"/>
  <c r="AJ56" i="42"/>
  <c r="AJ101" i="42"/>
  <c r="AJ84" i="42"/>
  <c r="AJ57" i="42"/>
  <c r="AJ89" i="42"/>
  <c r="AJ65" i="42"/>
  <c r="AJ45" i="42"/>
  <c r="AJ66" i="42"/>
  <c r="AJ85" i="42"/>
  <c r="AJ68" i="42"/>
  <c r="AJ81" i="42"/>
  <c r="AJ58" i="42"/>
  <c r="AJ30" i="42"/>
  <c r="AJ61" i="42"/>
  <c r="BQ80" i="42"/>
  <c r="BQ68" i="42"/>
  <c r="BQ55" i="42"/>
  <c r="BQ87" i="42"/>
  <c r="BQ85" i="42"/>
  <c r="BQ61" i="42"/>
  <c r="BQ88" i="42"/>
  <c r="BQ65" i="42"/>
  <c r="BQ57" i="42"/>
  <c r="BQ89" i="42"/>
  <c r="BQ66" i="42"/>
  <c r="BQ45" i="42"/>
  <c r="BQ86" i="42"/>
  <c r="BQ67" i="42"/>
  <c r="BQ59" i="42"/>
  <c r="BQ101" i="42"/>
  <c r="BQ60" i="42"/>
  <c r="BQ81" i="42"/>
  <c r="BQ56" i="42"/>
  <c r="BQ58" i="42"/>
  <c r="BQ78" i="42"/>
  <c r="BQ54" i="42"/>
  <c r="BQ84" i="42"/>
  <c r="BQ30" i="42"/>
  <c r="BQ79" i="42"/>
  <c r="BO49" i="44"/>
  <c r="BO56" i="44"/>
  <c r="BO82" i="44"/>
  <c r="BO78" i="44"/>
  <c r="BO64" i="44"/>
  <c r="BO83" i="44"/>
  <c r="BO80" i="44"/>
  <c r="BO60" i="44"/>
  <c r="BO84" i="44"/>
  <c r="BO81" i="44"/>
  <c r="BO57" i="44"/>
  <c r="BO76" i="44"/>
  <c r="BO58" i="44"/>
  <c r="BO59" i="44"/>
  <c r="BO40" i="44"/>
  <c r="BO77" i="44"/>
  <c r="BO85" i="44"/>
  <c r="BO50" i="44"/>
  <c r="BO79" i="44"/>
  <c r="BO62" i="44"/>
  <c r="BO51" i="44"/>
  <c r="BO52" i="44"/>
  <c r="BO99" i="44"/>
  <c r="BO88" i="44"/>
  <c r="BO55" i="44"/>
  <c r="BO86" i="44"/>
  <c r="BO54" i="44"/>
  <c r="BO27" i="44"/>
  <c r="BO61" i="44"/>
  <c r="BO63" i="44"/>
  <c r="BO53" i="44"/>
  <c r="AE30" i="42"/>
  <c r="AE87" i="42"/>
  <c r="AE78" i="42"/>
  <c r="AE66" i="42"/>
  <c r="AE80" i="42"/>
  <c r="AE54" i="42"/>
  <c r="AE58" i="42"/>
  <c r="AE101" i="42"/>
  <c r="AE59" i="42"/>
  <c r="AE61" i="42"/>
  <c r="AE84" i="42"/>
  <c r="AE81" i="42"/>
  <c r="AE55" i="42"/>
  <c r="AE85" i="42"/>
  <c r="AE79" i="42"/>
  <c r="AE60" i="42"/>
  <c r="AE86" i="42"/>
  <c r="AE65" i="42"/>
  <c r="AE56" i="42"/>
  <c r="AE45" i="42"/>
  <c r="AE88" i="42"/>
  <c r="AE89" i="42"/>
  <c r="AE67" i="42"/>
  <c r="AE68" i="42"/>
  <c r="AE57" i="42"/>
  <c r="AD49" i="44"/>
  <c r="AD52" i="44"/>
  <c r="AD27" i="44"/>
  <c r="AD40" i="44"/>
  <c r="AD82" i="44"/>
  <c r="AD77" i="44"/>
  <c r="AD61" i="44"/>
  <c r="AD88" i="44"/>
  <c r="AD54" i="44"/>
  <c r="AD53" i="44"/>
  <c r="AD85" i="44"/>
  <c r="AD83" i="44"/>
  <c r="AD64" i="44"/>
  <c r="AD51" i="44"/>
  <c r="AD58" i="44"/>
  <c r="AD86" i="44"/>
  <c r="AD80" i="44"/>
  <c r="AD56" i="44"/>
  <c r="AD60" i="44"/>
  <c r="AD99" i="44"/>
  <c r="AD62" i="44"/>
  <c r="AD57" i="44"/>
  <c r="AD81" i="44"/>
  <c r="AD76" i="44"/>
  <c r="AD59" i="44"/>
  <c r="AD63" i="44"/>
  <c r="AD78" i="44"/>
  <c r="AD55" i="44"/>
  <c r="AD50" i="44"/>
  <c r="AD84" i="44"/>
  <c r="AD79" i="44"/>
  <c r="J56" i="44"/>
  <c r="J40" i="44"/>
  <c r="J27" i="44"/>
  <c r="J85" i="44"/>
  <c r="J82" i="44"/>
  <c r="J57" i="44"/>
  <c r="J77" i="44"/>
  <c r="J78" i="44"/>
  <c r="J58" i="44"/>
  <c r="J84" i="44"/>
  <c r="J81" i="44"/>
  <c r="J49" i="44"/>
  <c r="J99" i="44"/>
  <c r="J52" i="44"/>
  <c r="J53" i="44"/>
  <c r="J88" i="44"/>
  <c r="J63" i="44"/>
  <c r="J62" i="44"/>
  <c r="J79" i="44"/>
  <c r="J64" i="44"/>
  <c r="J50" i="44"/>
  <c r="J86" i="44"/>
  <c r="J54" i="44"/>
  <c r="J51" i="44"/>
  <c r="J80" i="44"/>
  <c r="J55" i="44"/>
  <c r="J61" i="44"/>
  <c r="J76" i="44"/>
  <c r="J59" i="44"/>
  <c r="J83" i="44"/>
  <c r="J60" i="44"/>
  <c r="CA30" i="42"/>
  <c r="CA87" i="42"/>
  <c r="CA54" i="42"/>
  <c r="CA61" i="42"/>
  <c r="CA81" i="42"/>
  <c r="CA55" i="42"/>
  <c r="CA68" i="42"/>
  <c r="CA101" i="42"/>
  <c r="CA56" i="42"/>
  <c r="CA78" i="42"/>
  <c r="CA84" i="42"/>
  <c r="CA80" i="42"/>
  <c r="CA57" i="42"/>
  <c r="CA85" i="42"/>
  <c r="CA65" i="42"/>
  <c r="CA45" i="42"/>
  <c r="CA86" i="42"/>
  <c r="CA79" i="42"/>
  <c r="CA59" i="42"/>
  <c r="CA60" i="42"/>
  <c r="CA66" i="42"/>
  <c r="CA58" i="42"/>
  <c r="CA88" i="42"/>
  <c r="CA89" i="42"/>
  <c r="CA67" i="42"/>
  <c r="BF27" i="44"/>
  <c r="BF84" i="44"/>
  <c r="BF82" i="44"/>
  <c r="BF55" i="44"/>
  <c r="BF51" i="44"/>
  <c r="BF99" i="44"/>
  <c r="BF81" i="44"/>
  <c r="BF62" i="44"/>
  <c r="BF59" i="44"/>
  <c r="BF88" i="44"/>
  <c r="BF60" i="44"/>
  <c r="BF57" i="44"/>
  <c r="BF86" i="44"/>
  <c r="BF61" i="44"/>
  <c r="BF63" i="44"/>
  <c r="BF77" i="44"/>
  <c r="BF76" i="44"/>
  <c r="BF64" i="44"/>
  <c r="BF80" i="44"/>
  <c r="BF78" i="44"/>
  <c r="BF58" i="44"/>
  <c r="BF83" i="44"/>
  <c r="BF40" i="44"/>
  <c r="BF79" i="44"/>
  <c r="BF50" i="44"/>
  <c r="BF56" i="44"/>
  <c r="BF85" i="44"/>
  <c r="BF52" i="44"/>
  <c r="BF54" i="44"/>
  <c r="BF49" i="44"/>
  <c r="BF53" i="44"/>
  <c r="BH50" i="44"/>
  <c r="BH27" i="44"/>
  <c r="BH99" i="44"/>
  <c r="BH61" i="44"/>
  <c r="BH63" i="44"/>
  <c r="BH59" i="44"/>
  <c r="BH86" i="44"/>
  <c r="BH77" i="44"/>
  <c r="BH58" i="44"/>
  <c r="BH82" i="44"/>
  <c r="BH64" i="44"/>
  <c r="BH40" i="44"/>
  <c r="BH83" i="44"/>
  <c r="BH49" i="44"/>
  <c r="BH84" i="44"/>
  <c r="BH76" i="44"/>
  <c r="BH60" i="44"/>
  <c r="BH85" i="44"/>
  <c r="BH62" i="44"/>
  <c r="BH54" i="44"/>
  <c r="BH88" i="44"/>
  <c r="BH53" i="44"/>
  <c r="BH51" i="44"/>
  <c r="BH81" i="44"/>
  <c r="BH55" i="44"/>
  <c r="BH57" i="44"/>
  <c r="BH79" i="44"/>
  <c r="BH56" i="44"/>
  <c r="BH80" i="44"/>
  <c r="BH52" i="44"/>
  <c r="BH78" i="44"/>
  <c r="L40" i="44"/>
  <c r="L27" i="44"/>
  <c r="L57" i="44"/>
  <c r="L88" i="44"/>
  <c r="L62" i="44"/>
  <c r="L56" i="44"/>
  <c r="L82" i="44"/>
  <c r="L77" i="44"/>
  <c r="L76" i="44"/>
  <c r="L78" i="44"/>
  <c r="L80" i="44"/>
  <c r="L58" i="44"/>
  <c r="L83" i="44"/>
  <c r="L63" i="44"/>
  <c r="L59" i="44"/>
  <c r="L86" i="44"/>
  <c r="L53" i="44"/>
  <c r="L60" i="44"/>
  <c r="L84" i="44"/>
  <c r="L55" i="44"/>
  <c r="L85" i="44"/>
  <c r="L54" i="44"/>
  <c r="L99" i="44"/>
  <c r="L49" i="44"/>
  <c r="L81" i="44"/>
  <c r="L50" i="44"/>
  <c r="L61" i="44"/>
  <c r="L51" i="44"/>
  <c r="L52" i="44"/>
  <c r="L79" i="44"/>
  <c r="L64" i="44"/>
  <c r="AM59" i="42"/>
  <c r="AM78" i="42"/>
  <c r="AM85" i="42"/>
  <c r="AM55" i="42"/>
  <c r="AM79" i="42"/>
  <c r="AM68" i="42"/>
  <c r="AM56" i="42"/>
  <c r="AM80" i="42"/>
  <c r="AM61" i="42"/>
  <c r="AM88" i="42"/>
  <c r="AM81" i="42"/>
  <c r="AM60" i="42"/>
  <c r="AM101" i="42"/>
  <c r="AM86" i="42"/>
  <c r="AM57" i="42"/>
  <c r="AM89" i="42"/>
  <c r="AM66" i="42"/>
  <c r="AM45" i="42"/>
  <c r="AM58" i="42"/>
  <c r="AM67" i="42"/>
  <c r="AM65" i="42"/>
  <c r="AM54" i="42"/>
  <c r="AM30" i="42"/>
  <c r="AM84" i="42"/>
  <c r="AM87" i="42"/>
  <c r="AL88" i="42"/>
  <c r="AL85" i="42"/>
  <c r="AL45" i="42"/>
  <c r="AL101" i="42"/>
  <c r="AL66" i="42"/>
  <c r="AL65" i="42"/>
  <c r="AL30" i="42"/>
  <c r="AL86" i="42"/>
  <c r="AL67" i="42"/>
  <c r="AL58" i="42"/>
  <c r="AL89" i="42"/>
  <c r="AL68" i="42"/>
  <c r="AL59" i="42"/>
  <c r="AL78" i="42"/>
  <c r="AL61" i="42"/>
  <c r="AL79" i="42"/>
  <c r="AL84" i="42"/>
  <c r="AL57" i="42"/>
  <c r="AL80" i="42"/>
  <c r="AL56" i="42"/>
  <c r="AL55" i="42"/>
  <c r="AL54" i="42"/>
  <c r="AL87" i="42"/>
  <c r="AL81" i="42"/>
  <c r="AL60" i="42"/>
  <c r="BM49" i="44"/>
  <c r="BM99" i="44"/>
  <c r="BM84" i="44"/>
  <c r="BM61" i="44"/>
  <c r="BM27" i="44"/>
  <c r="BM88" i="44"/>
  <c r="BM78" i="44"/>
  <c r="BM58" i="44"/>
  <c r="BM55" i="44"/>
  <c r="BM81" i="44"/>
  <c r="BM77" i="44"/>
  <c r="BM50" i="44"/>
  <c r="BM54" i="44"/>
  <c r="BM83" i="44"/>
  <c r="BM80" i="44"/>
  <c r="BM63" i="44"/>
  <c r="BM79" i="44"/>
  <c r="BM86" i="44"/>
  <c r="BM59" i="44"/>
  <c r="BM62" i="44"/>
  <c r="BM82" i="44"/>
  <c r="BM40" i="44"/>
  <c r="BM76" i="44"/>
  <c r="BM53" i="44"/>
  <c r="BM85" i="44"/>
  <c r="BM64" i="44"/>
  <c r="BM57" i="44"/>
  <c r="BM60" i="44"/>
  <c r="BM51" i="44"/>
  <c r="BM56" i="44"/>
  <c r="BM52" i="44"/>
  <c r="V72" i="42"/>
  <c r="BA30" i="42"/>
  <c r="BA89" i="42"/>
  <c r="BA65" i="42"/>
  <c r="BA45" i="42"/>
  <c r="BA86" i="42"/>
  <c r="BA66" i="42"/>
  <c r="BA68" i="42"/>
  <c r="BA78" i="42"/>
  <c r="BA67" i="42"/>
  <c r="BA58" i="42"/>
  <c r="BA85" i="42"/>
  <c r="BA60" i="42"/>
  <c r="BA61" i="42"/>
  <c r="BA84" i="42"/>
  <c r="BA81" i="42"/>
  <c r="BA54" i="42"/>
  <c r="BA79" i="42"/>
  <c r="BA56" i="42"/>
  <c r="BA55" i="42"/>
  <c r="BA87" i="42"/>
  <c r="BA57" i="42"/>
  <c r="BA88" i="42"/>
  <c r="BA101" i="42"/>
  <c r="BA80" i="42"/>
  <c r="BA59" i="42"/>
  <c r="BP55" i="42"/>
  <c r="BP85" i="42"/>
  <c r="BP67" i="42"/>
  <c r="BP59" i="42"/>
  <c r="BP30" i="42"/>
  <c r="BP68" i="42"/>
  <c r="BP60" i="42"/>
  <c r="BP78" i="42"/>
  <c r="BP81" i="42"/>
  <c r="BP58" i="42"/>
  <c r="BP88" i="42"/>
  <c r="BP84" i="42"/>
  <c r="BP86" i="42"/>
  <c r="BP79" i="42"/>
  <c r="BP56" i="42"/>
  <c r="BP87" i="42"/>
  <c r="BP80" i="42"/>
  <c r="BP61" i="42"/>
  <c r="BP57" i="42"/>
  <c r="BP45" i="42"/>
  <c r="BP89" i="42"/>
  <c r="BP101" i="42"/>
  <c r="BP65" i="42"/>
  <c r="BP54" i="42"/>
  <c r="BP66" i="42"/>
  <c r="AK27" i="44"/>
  <c r="AK49" i="44"/>
  <c r="AK84" i="44"/>
  <c r="AK78" i="44"/>
  <c r="AK63" i="44"/>
  <c r="AK55" i="44"/>
  <c r="AK85" i="44"/>
  <c r="AK86" i="44"/>
  <c r="AK64" i="44"/>
  <c r="AK54" i="44"/>
  <c r="AK99" i="44"/>
  <c r="AK79" i="44"/>
  <c r="AK57" i="44"/>
  <c r="AK59" i="44"/>
  <c r="AK51" i="44"/>
  <c r="AK83" i="44"/>
  <c r="AK61" i="44"/>
  <c r="AK76" i="44"/>
  <c r="AK62" i="44"/>
  <c r="AK81" i="44"/>
  <c r="AK50" i="44"/>
  <c r="AK82" i="44"/>
  <c r="AK40" i="44"/>
  <c r="AK88" i="44"/>
  <c r="AK56" i="44"/>
  <c r="AK80" i="44"/>
  <c r="AK77" i="44"/>
  <c r="AK52" i="44"/>
  <c r="AK60" i="44"/>
  <c r="AK53" i="44"/>
  <c r="AK58" i="44"/>
  <c r="P83" i="44"/>
  <c r="P64" i="44"/>
  <c r="P61" i="44"/>
  <c r="P84" i="44"/>
  <c r="P85" i="44"/>
  <c r="P62" i="44"/>
  <c r="P80" i="44"/>
  <c r="P88" i="44"/>
  <c r="P53" i="44"/>
  <c r="P77" i="44"/>
  <c r="P55" i="44"/>
  <c r="P59" i="44"/>
  <c r="P86" i="44"/>
  <c r="P78" i="44"/>
  <c r="P57" i="44"/>
  <c r="P52" i="44"/>
  <c r="P50" i="44"/>
  <c r="P82" i="44"/>
  <c r="P79" i="44"/>
  <c r="P99" i="44"/>
  <c r="P81" i="44"/>
  <c r="P63" i="44"/>
  <c r="P76" i="44"/>
  <c r="P49" i="44"/>
  <c r="P58" i="44"/>
  <c r="P60" i="44"/>
  <c r="P56" i="44"/>
  <c r="P54" i="44"/>
  <c r="P40" i="44"/>
  <c r="P27" i="44"/>
  <c r="P51" i="44"/>
  <c r="Y50" i="44"/>
  <c r="Y40" i="44"/>
  <c r="Y27" i="44"/>
  <c r="Y84" i="44"/>
  <c r="Y59" i="44"/>
  <c r="Y55" i="44"/>
  <c r="Y81" i="44"/>
  <c r="Y61" i="44"/>
  <c r="Y52" i="44"/>
  <c r="Y83" i="44"/>
  <c r="Y79" i="44"/>
  <c r="Y62" i="44"/>
  <c r="Y56" i="44"/>
  <c r="Y85" i="44"/>
  <c r="Y88" i="44"/>
  <c r="Y54" i="44"/>
  <c r="Y49" i="44"/>
  <c r="Y53" i="44"/>
  <c r="Y86" i="44"/>
  <c r="Y63" i="44"/>
  <c r="Y99" i="44"/>
  <c r="Y60" i="44"/>
  <c r="Y76" i="44"/>
  <c r="Y64" i="44"/>
  <c r="Y78" i="44"/>
  <c r="Y58" i="44"/>
  <c r="Y82" i="44"/>
  <c r="Y57" i="44"/>
  <c r="Y51" i="44"/>
  <c r="Y77" i="44"/>
  <c r="Y80" i="44"/>
  <c r="AG84" i="42"/>
  <c r="AG68" i="42"/>
  <c r="AG57" i="42"/>
  <c r="AG88" i="42"/>
  <c r="AG80" i="42"/>
  <c r="AG45" i="42"/>
  <c r="AG78" i="42"/>
  <c r="AG54" i="42"/>
  <c r="AG58" i="42"/>
  <c r="AG30" i="42"/>
  <c r="AG101" i="42"/>
  <c r="AG59" i="42"/>
  <c r="AG85" i="42"/>
  <c r="AG81" i="42"/>
  <c r="AG55" i="42"/>
  <c r="AG86" i="42"/>
  <c r="AG79" i="42"/>
  <c r="AG67" i="42"/>
  <c r="AG87" i="42"/>
  <c r="AG89" i="42"/>
  <c r="AG61" i="42"/>
  <c r="AG65" i="42"/>
  <c r="AG66" i="42"/>
  <c r="AG60" i="42"/>
  <c r="AG56" i="42"/>
  <c r="X27" i="44"/>
  <c r="X50" i="44"/>
  <c r="X40" i="44"/>
  <c r="X82" i="44"/>
  <c r="X81" i="44"/>
  <c r="X61" i="44"/>
  <c r="X56" i="44"/>
  <c r="X80" i="44"/>
  <c r="X77" i="44"/>
  <c r="X60" i="44"/>
  <c r="X79" i="44"/>
  <c r="X63" i="44"/>
  <c r="X85" i="44"/>
  <c r="X64" i="44"/>
  <c r="X83" i="44"/>
  <c r="X88" i="44"/>
  <c r="X58" i="44"/>
  <c r="X86" i="44"/>
  <c r="X59" i="44"/>
  <c r="X52" i="44"/>
  <c r="X99" i="44"/>
  <c r="X51" i="44"/>
  <c r="X55" i="44"/>
  <c r="X76" i="44"/>
  <c r="X53" i="44"/>
  <c r="X49" i="44"/>
  <c r="X78" i="44"/>
  <c r="X62" i="44"/>
  <c r="X54" i="44"/>
  <c r="X57" i="44"/>
  <c r="X84" i="44"/>
  <c r="AX59" i="44"/>
  <c r="AX52" i="44"/>
  <c r="AX81" i="44"/>
  <c r="AX56" i="44"/>
  <c r="AX54" i="44"/>
  <c r="AX99" i="44"/>
  <c r="AX77" i="44"/>
  <c r="AX63" i="44"/>
  <c r="AX53" i="44"/>
  <c r="AX76" i="44"/>
  <c r="AX51" i="44"/>
  <c r="AX27" i="44"/>
  <c r="AX78" i="44"/>
  <c r="AX61" i="44"/>
  <c r="AX85" i="44"/>
  <c r="AX40" i="44"/>
  <c r="AX88" i="44"/>
  <c r="AX82" i="44"/>
  <c r="AX50" i="44"/>
  <c r="AX80" i="44"/>
  <c r="AX79" i="44"/>
  <c r="AX55" i="44"/>
  <c r="AX49" i="44"/>
  <c r="AX83" i="44"/>
  <c r="AX64" i="44"/>
  <c r="AX57" i="44"/>
  <c r="AX84" i="44"/>
  <c r="AX86" i="44"/>
  <c r="AX60" i="44"/>
  <c r="AX58" i="44"/>
  <c r="AX62" i="44"/>
  <c r="AZ61" i="42"/>
  <c r="AZ86" i="42"/>
  <c r="AZ79" i="42"/>
  <c r="AZ59" i="42"/>
  <c r="AZ87" i="42"/>
  <c r="AZ80" i="42"/>
  <c r="AZ57" i="42"/>
  <c r="AZ101" i="42"/>
  <c r="AZ88" i="42"/>
  <c r="AZ45" i="42"/>
  <c r="AZ89" i="42"/>
  <c r="AZ65" i="42"/>
  <c r="AZ58" i="42"/>
  <c r="AZ85" i="42"/>
  <c r="AZ66" i="42"/>
  <c r="AZ68" i="42"/>
  <c r="AZ67" i="42"/>
  <c r="AZ54" i="42"/>
  <c r="AZ81" i="42"/>
  <c r="AZ78" i="42"/>
  <c r="AZ55" i="42"/>
  <c r="AZ84" i="42"/>
  <c r="AZ60" i="42"/>
  <c r="AZ56" i="42"/>
  <c r="AZ30" i="42"/>
  <c r="BD57" i="42"/>
  <c r="BD56" i="42"/>
  <c r="BD88" i="42"/>
  <c r="BD84" i="42"/>
  <c r="BD45" i="42"/>
  <c r="BD101" i="42"/>
  <c r="BD80" i="42"/>
  <c r="BD58" i="42"/>
  <c r="BD89" i="42"/>
  <c r="BD81" i="42"/>
  <c r="BD66" i="42"/>
  <c r="BD87" i="42"/>
  <c r="BD67" i="42"/>
  <c r="BD86" i="42"/>
  <c r="BD60" i="42"/>
  <c r="BD30" i="42"/>
  <c r="BD78" i="42"/>
  <c r="BD68" i="42"/>
  <c r="BD54" i="42"/>
  <c r="BD79" i="42"/>
  <c r="BD55" i="42"/>
  <c r="BD65" i="42"/>
  <c r="BD85" i="42"/>
  <c r="BD59" i="42"/>
  <c r="BD61" i="42"/>
  <c r="CB40" i="44"/>
  <c r="CB60" i="44"/>
  <c r="CB49" i="44"/>
  <c r="CB27" i="44"/>
  <c r="CB82" i="44"/>
  <c r="CB63" i="44"/>
  <c r="CB59" i="44"/>
  <c r="CB84" i="44"/>
  <c r="CB64" i="44"/>
  <c r="CB51" i="44"/>
  <c r="CB80" i="44"/>
  <c r="CB83" i="44"/>
  <c r="CB56" i="44"/>
  <c r="CB81" i="44"/>
  <c r="CB55" i="44"/>
  <c r="CB54" i="44"/>
  <c r="CB86" i="44"/>
  <c r="CB76" i="44"/>
  <c r="CB57" i="44"/>
  <c r="CB53" i="44"/>
  <c r="CB79" i="44"/>
  <c r="CB77" i="44"/>
  <c r="CB58" i="44"/>
  <c r="CB61" i="44"/>
  <c r="CB85" i="44"/>
  <c r="CB50" i="44"/>
  <c r="CB62" i="44"/>
  <c r="CB52" i="44"/>
  <c r="CB99" i="44"/>
  <c r="CB88" i="44"/>
  <c r="CB78" i="44"/>
  <c r="AR66" i="42"/>
  <c r="AR60" i="42"/>
  <c r="AR56" i="42"/>
  <c r="AR45" i="42"/>
  <c r="AR57" i="42"/>
  <c r="AR59" i="42"/>
  <c r="AR85" i="42"/>
  <c r="AR78" i="42"/>
  <c r="AR54" i="42"/>
  <c r="AR84" i="42"/>
  <c r="AR55" i="42"/>
  <c r="AR30" i="42"/>
  <c r="AR68" i="42"/>
  <c r="AR58" i="42"/>
  <c r="AR89" i="42"/>
  <c r="AR101" i="42"/>
  <c r="AR86" i="42"/>
  <c r="AR80" i="42"/>
  <c r="AR79" i="42"/>
  <c r="AR88" i="42"/>
  <c r="AR67" i="42"/>
  <c r="AR87" i="42"/>
  <c r="AR61" i="42"/>
  <c r="AR81" i="42"/>
  <c r="AR65" i="42"/>
  <c r="P67" i="42"/>
  <c r="P87" i="42"/>
  <c r="P66" i="42"/>
  <c r="P56" i="42"/>
  <c r="P101" i="42"/>
  <c r="P81" i="42"/>
  <c r="P61" i="42"/>
  <c r="P86" i="42"/>
  <c r="P79" i="42"/>
  <c r="P57" i="42"/>
  <c r="P78" i="42"/>
  <c r="P68" i="42"/>
  <c r="P58" i="42"/>
  <c r="P89" i="42"/>
  <c r="P60" i="42"/>
  <c r="P45" i="42"/>
  <c r="P88" i="42"/>
  <c r="P59" i="42"/>
  <c r="P30" i="42"/>
  <c r="P80" i="42"/>
  <c r="P65" i="42"/>
  <c r="P54" i="42"/>
  <c r="P55" i="42"/>
  <c r="P84" i="42"/>
  <c r="P85" i="42"/>
  <c r="BR49" i="44"/>
  <c r="BR99" i="44"/>
  <c r="BR79" i="44"/>
  <c r="BR52" i="44"/>
  <c r="BR83" i="44"/>
  <c r="BR58" i="44"/>
  <c r="BR53" i="44"/>
  <c r="BR78" i="44"/>
  <c r="BR62" i="44"/>
  <c r="BR55" i="44"/>
  <c r="BR81" i="44"/>
  <c r="BR61" i="44"/>
  <c r="BR60" i="44"/>
  <c r="BR82" i="44"/>
  <c r="BR50" i="44"/>
  <c r="BR40" i="44"/>
  <c r="BR85" i="44"/>
  <c r="BR63" i="44"/>
  <c r="BR88" i="44"/>
  <c r="BR64" i="44"/>
  <c r="BR77" i="44"/>
  <c r="BR76" i="44"/>
  <c r="BR84" i="44"/>
  <c r="BR59" i="44"/>
  <c r="BR56" i="44"/>
  <c r="BR54" i="44"/>
  <c r="BR51" i="44"/>
  <c r="BR57" i="44"/>
  <c r="BR86" i="44"/>
  <c r="BR80" i="44"/>
  <c r="BR27" i="44"/>
  <c r="BV57" i="42"/>
  <c r="BV55" i="42"/>
  <c r="BV88" i="42"/>
  <c r="BV61" i="42"/>
  <c r="BV65" i="42"/>
  <c r="BV30" i="42"/>
  <c r="BV56" i="42"/>
  <c r="BV101" i="42"/>
  <c r="BV68" i="42"/>
  <c r="BV79" i="42"/>
  <c r="BV66" i="42"/>
  <c r="BV80" i="42"/>
  <c r="BV59" i="42"/>
  <c r="BV45" i="42"/>
  <c r="BV87" i="42"/>
  <c r="BV58" i="42"/>
  <c r="BV89" i="42"/>
  <c r="BV86" i="42"/>
  <c r="BV60" i="42"/>
  <c r="BV84" i="42"/>
  <c r="BV85" i="42"/>
  <c r="BV78" i="42"/>
  <c r="BV54" i="42"/>
  <c r="BV81" i="42"/>
  <c r="BV67" i="42"/>
  <c r="BY89" i="42"/>
  <c r="BY66" i="42"/>
  <c r="BY57" i="42"/>
  <c r="BY78" i="42"/>
  <c r="BY68" i="42"/>
  <c r="BY86" i="42"/>
  <c r="BY67" i="42"/>
  <c r="BY45" i="42"/>
  <c r="BY88" i="42"/>
  <c r="BY81" i="42"/>
  <c r="BY58" i="42"/>
  <c r="BY101" i="42"/>
  <c r="BY56" i="42"/>
  <c r="BY79" i="42"/>
  <c r="BY60" i="42"/>
  <c r="BY59" i="42"/>
  <c r="BY30" i="42"/>
  <c r="BY65" i="42"/>
  <c r="BY84" i="42"/>
  <c r="BY80" i="42"/>
  <c r="BY54" i="42"/>
  <c r="BY85" i="42"/>
  <c r="BY87" i="42"/>
  <c r="BY61" i="42"/>
  <c r="BY55" i="42"/>
  <c r="BC78" i="44"/>
  <c r="BC54" i="44"/>
  <c r="BC64" i="44"/>
  <c r="BC86" i="44"/>
  <c r="BC76" i="44"/>
  <c r="BC63" i="44"/>
  <c r="BC49" i="44"/>
  <c r="BC80" i="44"/>
  <c r="BC62" i="44"/>
  <c r="BC79" i="44"/>
  <c r="BC56" i="44"/>
  <c r="BC82" i="44"/>
  <c r="BC83" i="44"/>
  <c r="BC55" i="44"/>
  <c r="BC84" i="44"/>
  <c r="BC88" i="44"/>
  <c r="BC50" i="44"/>
  <c r="BC85" i="44"/>
  <c r="BC59" i="44"/>
  <c r="BC57" i="44"/>
  <c r="BC40" i="44"/>
  <c r="BC99" i="44"/>
  <c r="BC53" i="44"/>
  <c r="BC58" i="44"/>
  <c r="BC52" i="44"/>
  <c r="BC77" i="44"/>
  <c r="BC81" i="44"/>
  <c r="BC60" i="44"/>
  <c r="BC61" i="44"/>
  <c r="BC27" i="44"/>
  <c r="BC51" i="44"/>
  <c r="N40" i="44"/>
  <c r="N49" i="44"/>
  <c r="N27" i="44"/>
  <c r="N99" i="44"/>
  <c r="N77" i="44"/>
  <c r="N59" i="44"/>
  <c r="N60" i="44"/>
  <c r="N79" i="44"/>
  <c r="N88" i="44"/>
  <c r="N53" i="44"/>
  <c r="N55" i="44"/>
  <c r="N83" i="44"/>
  <c r="N82" i="44"/>
  <c r="N50" i="44"/>
  <c r="N80" i="44"/>
  <c r="N78" i="44"/>
  <c r="N51" i="44"/>
  <c r="N84" i="44"/>
  <c r="N76" i="44"/>
  <c r="N64" i="44"/>
  <c r="N81" i="44"/>
  <c r="N54" i="44"/>
  <c r="N58" i="44"/>
  <c r="N62" i="44"/>
  <c r="N63" i="44"/>
  <c r="N56" i="44"/>
  <c r="N57" i="44"/>
  <c r="N61" i="44"/>
  <c r="N52" i="44"/>
  <c r="N85" i="44"/>
  <c r="N86" i="44"/>
  <c r="AE49" i="44"/>
  <c r="AE40" i="44"/>
  <c r="AE52" i="44"/>
  <c r="AE27" i="44"/>
  <c r="AE79" i="44"/>
  <c r="AE64" i="44"/>
  <c r="AE50" i="44"/>
  <c r="AE85" i="44"/>
  <c r="AE56" i="44"/>
  <c r="AE61" i="44"/>
  <c r="AE86" i="44"/>
  <c r="AE83" i="44"/>
  <c r="AE57" i="44"/>
  <c r="AE53" i="44"/>
  <c r="AE99" i="44"/>
  <c r="AE76" i="44"/>
  <c r="AE58" i="44"/>
  <c r="AE51" i="44"/>
  <c r="AE88" i="44"/>
  <c r="AE63" i="44"/>
  <c r="AE59" i="44"/>
  <c r="AE60" i="44"/>
  <c r="AE80" i="44"/>
  <c r="AE78" i="44"/>
  <c r="AE62" i="44"/>
  <c r="AE54" i="44"/>
  <c r="AE81" i="44"/>
  <c r="AE82" i="44"/>
  <c r="AE84" i="44"/>
  <c r="AE77" i="44"/>
  <c r="AE55" i="44"/>
  <c r="Z55" i="42"/>
  <c r="Z79" i="42"/>
  <c r="Z85" i="42"/>
  <c r="Z80" i="42"/>
  <c r="Z66" i="42"/>
  <c r="Z81" i="42"/>
  <c r="Z58" i="42"/>
  <c r="Z86" i="42"/>
  <c r="Z67" i="42"/>
  <c r="Z89" i="42"/>
  <c r="Z78" i="42"/>
  <c r="Z65" i="42"/>
  <c r="Z45" i="42"/>
  <c r="Z84" i="42"/>
  <c r="Z68" i="42"/>
  <c r="Z54" i="42"/>
  <c r="Z30" i="42"/>
  <c r="Z88" i="42"/>
  <c r="Z57" i="42"/>
  <c r="Z101" i="42"/>
  <c r="Z61" i="42"/>
  <c r="Z59" i="42"/>
  <c r="Z87" i="42"/>
  <c r="Z60" i="42"/>
  <c r="Z56" i="42"/>
  <c r="AV27" i="44"/>
  <c r="AV51" i="44"/>
  <c r="AV49" i="44"/>
  <c r="AV40" i="44"/>
  <c r="AV86" i="44"/>
  <c r="AV80" i="44"/>
  <c r="AV61" i="44"/>
  <c r="AV56" i="44"/>
  <c r="AV99" i="44"/>
  <c r="AV78" i="44"/>
  <c r="AV62" i="44"/>
  <c r="AV54" i="44"/>
  <c r="AV88" i="44"/>
  <c r="AV63" i="44"/>
  <c r="AV57" i="44"/>
  <c r="AV53" i="44"/>
  <c r="AV82" i="44"/>
  <c r="AV85" i="44"/>
  <c r="AV58" i="44"/>
  <c r="AV83" i="44"/>
  <c r="AV64" i="44"/>
  <c r="AV50" i="44"/>
  <c r="AV84" i="44"/>
  <c r="AV79" i="44"/>
  <c r="AV59" i="44"/>
  <c r="AV76" i="44"/>
  <c r="AV55" i="44"/>
  <c r="AV52" i="44"/>
  <c r="AV60" i="44"/>
  <c r="AV81" i="44"/>
  <c r="AV77" i="44"/>
  <c r="BQ82" i="44"/>
  <c r="BQ60" i="44"/>
  <c r="BQ40" i="44"/>
  <c r="BQ77" i="44"/>
  <c r="BQ63" i="44"/>
  <c r="BQ50" i="44"/>
  <c r="BQ83" i="44"/>
  <c r="BQ86" i="44"/>
  <c r="BQ52" i="44"/>
  <c r="BQ56" i="44"/>
  <c r="BQ88" i="44"/>
  <c r="BQ58" i="44"/>
  <c r="BQ80" i="44"/>
  <c r="BQ49" i="44"/>
  <c r="BQ81" i="44"/>
  <c r="BQ79" i="44"/>
  <c r="BQ55" i="44"/>
  <c r="BQ84" i="44"/>
  <c r="BQ62" i="44"/>
  <c r="BQ54" i="44"/>
  <c r="BQ85" i="44"/>
  <c r="BQ64" i="44"/>
  <c r="BQ61" i="44"/>
  <c r="BQ99" i="44"/>
  <c r="BQ59" i="44"/>
  <c r="BQ76" i="44"/>
  <c r="BQ78" i="44"/>
  <c r="BQ27" i="44"/>
  <c r="BQ51" i="44"/>
  <c r="BQ53" i="44"/>
  <c r="BQ57" i="44"/>
  <c r="V70" i="42"/>
  <c r="BC78" i="42"/>
  <c r="BC68" i="42"/>
  <c r="BC65" i="42"/>
  <c r="BC85" i="42"/>
  <c r="BC61" i="42"/>
  <c r="BC56" i="42"/>
  <c r="BC88" i="42"/>
  <c r="BC79" i="42"/>
  <c r="BC59" i="42"/>
  <c r="BC101" i="42"/>
  <c r="BC80" i="42"/>
  <c r="BC57" i="42"/>
  <c r="BC89" i="42"/>
  <c r="BC81" i="42"/>
  <c r="BC45" i="42"/>
  <c r="BC84" i="42"/>
  <c r="BC66" i="42"/>
  <c r="BC60" i="42"/>
  <c r="BC54" i="42"/>
  <c r="BC55" i="42"/>
  <c r="BC86" i="42"/>
  <c r="BC87" i="42"/>
  <c r="BC30" i="42"/>
  <c r="BC58" i="42"/>
  <c r="BC67" i="42"/>
  <c r="O55" i="44"/>
  <c r="O49" i="44"/>
  <c r="O27" i="44"/>
  <c r="O40" i="44"/>
  <c r="O99" i="44"/>
  <c r="O63" i="44"/>
  <c r="O58" i="44"/>
  <c r="O52" i="44"/>
  <c r="O88" i="44"/>
  <c r="O77" i="44"/>
  <c r="O64" i="44"/>
  <c r="O54" i="44"/>
  <c r="O80" i="44"/>
  <c r="O85" i="44"/>
  <c r="O61" i="44"/>
  <c r="O81" i="44"/>
  <c r="O78" i="44"/>
  <c r="O53" i="44"/>
  <c r="O82" i="44"/>
  <c r="O76" i="44"/>
  <c r="O50" i="44"/>
  <c r="O79" i="44"/>
  <c r="O60" i="44"/>
  <c r="O51" i="44"/>
  <c r="O57" i="44"/>
  <c r="O62" i="44"/>
  <c r="O59" i="44"/>
  <c r="O86" i="44"/>
  <c r="O83" i="44"/>
  <c r="O84" i="44"/>
  <c r="O56" i="44"/>
  <c r="N57" i="42"/>
  <c r="N61" i="42"/>
  <c r="N45" i="42"/>
  <c r="N79" i="42"/>
  <c r="N60" i="42"/>
  <c r="N30" i="42"/>
  <c r="N66" i="42"/>
  <c r="N88" i="42"/>
  <c r="N59" i="42"/>
  <c r="N85" i="42"/>
  <c r="N89" i="42"/>
  <c r="N84" i="42"/>
  <c r="N80" i="42"/>
  <c r="N54" i="42"/>
  <c r="N86" i="42"/>
  <c r="N78" i="42"/>
  <c r="N55" i="42"/>
  <c r="N87" i="42"/>
  <c r="N81" i="42"/>
  <c r="N65" i="42"/>
  <c r="N56" i="42"/>
  <c r="N67" i="42"/>
  <c r="N101" i="42"/>
  <c r="N68" i="42"/>
  <c r="N58" i="42"/>
  <c r="CB84" i="42"/>
  <c r="CB78" i="42"/>
  <c r="CB67" i="42"/>
  <c r="CB30" i="42"/>
  <c r="CB85" i="42"/>
  <c r="CB80" i="42"/>
  <c r="CB56" i="42"/>
  <c r="CB87" i="42"/>
  <c r="CB65" i="42"/>
  <c r="CB57" i="42"/>
  <c r="CB101" i="42"/>
  <c r="CB79" i="42"/>
  <c r="CB61" i="42"/>
  <c r="CB89" i="42"/>
  <c r="CB66" i="42"/>
  <c r="CB68" i="42"/>
  <c r="CB88" i="42"/>
  <c r="CB60" i="42"/>
  <c r="CB58" i="42"/>
  <c r="CB81" i="42"/>
  <c r="CB86" i="42"/>
  <c r="CB54" i="42"/>
  <c r="CB55" i="42"/>
  <c r="CB59" i="42"/>
  <c r="CB45" i="42"/>
  <c r="BS40" i="44"/>
  <c r="BS86" i="44"/>
  <c r="BS62" i="44"/>
  <c r="BS79" i="44"/>
  <c r="BS51" i="44"/>
  <c r="BS78" i="44"/>
  <c r="BS52" i="44"/>
  <c r="BS49" i="44"/>
  <c r="BS84" i="44"/>
  <c r="BS63" i="44"/>
  <c r="BS50" i="44"/>
  <c r="BS85" i="44"/>
  <c r="BS64" i="44"/>
  <c r="BS56" i="44"/>
  <c r="BS99" i="44"/>
  <c r="BS76" i="44"/>
  <c r="BS55" i="44"/>
  <c r="BS83" i="44"/>
  <c r="BS59" i="44"/>
  <c r="BS61" i="44"/>
  <c r="BS77" i="44"/>
  <c r="BS53" i="44"/>
  <c r="BS57" i="44"/>
  <c r="BS88" i="44"/>
  <c r="BS54" i="44"/>
  <c r="BS81" i="44"/>
  <c r="BS27" i="44"/>
  <c r="BS80" i="44"/>
  <c r="BS60" i="44"/>
  <c r="BS58" i="44"/>
  <c r="BS82" i="44"/>
  <c r="BX40" i="44"/>
  <c r="BX52" i="44"/>
  <c r="BX27" i="44"/>
  <c r="BX80" i="44"/>
  <c r="BX59" i="44"/>
  <c r="BX77" i="44"/>
  <c r="BX84" i="44"/>
  <c r="BX86" i="44"/>
  <c r="BX55" i="44"/>
  <c r="BX99" i="44"/>
  <c r="BX62" i="44"/>
  <c r="BX50" i="44"/>
  <c r="BX88" i="44"/>
  <c r="BX76" i="44"/>
  <c r="BX49" i="44"/>
  <c r="BX57" i="44"/>
  <c r="BX78" i="44"/>
  <c r="BX53" i="44"/>
  <c r="BX51" i="44"/>
  <c r="BX83" i="44"/>
  <c r="BX56" i="44"/>
  <c r="BX54" i="44"/>
  <c r="BX79" i="44"/>
  <c r="BX58" i="44"/>
  <c r="BX81" i="44"/>
  <c r="BX63" i="44"/>
  <c r="BX64" i="44"/>
  <c r="BX85" i="44"/>
  <c r="BX82" i="44"/>
  <c r="BX61" i="44"/>
  <c r="BX60" i="44"/>
  <c r="J57" i="42"/>
  <c r="J55" i="42"/>
  <c r="J45" i="42"/>
  <c r="J56" i="42"/>
  <c r="J89" i="42"/>
  <c r="J81" i="42"/>
  <c r="J59" i="42"/>
  <c r="J84" i="42"/>
  <c r="J85" i="42"/>
  <c r="J54" i="42"/>
  <c r="J88" i="42"/>
  <c r="J68" i="42"/>
  <c r="J67" i="42"/>
  <c r="J101" i="42"/>
  <c r="J61" i="42"/>
  <c r="J65" i="42"/>
  <c r="J79" i="42"/>
  <c r="J78" i="42"/>
  <c r="J30" i="42"/>
  <c r="J87" i="42"/>
  <c r="J66" i="42"/>
  <c r="J60" i="42"/>
  <c r="J80" i="42"/>
  <c r="J86" i="42"/>
  <c r="J58" i="42"/>
  <c r="K40" i="44"/>
  <c r="K57" i="44"/>
  <c r="K27" i="44"/>
  <c r="K99" i="44"/>
  <c r="K82" i="44"/>
  <c r="K56" i="44"/>
  <c r="K88" i="44"/>
  <c r="K78" i="44"/>
  <c r="K76" i="44"/>
  <c r="K80" i="44"/>
  <c r="K62" i="44"/>
  <c r="K58" i="44"/>
  <c r="K77" i="44"/>
  <c r="K63" i="44"/>
  <c r="K49" i="44"/>
  <c r="K79" i="44"/>
  <c r="K64" i="44"/>
  <c r="K53" i="44"/>
  <c r="K84" i="44"/>
  <c r="K83" i="44"/>
  <c r="K54" i="44"/>
  <c r="K50" i="44"/>
  <c r="K51" i="44"/>
  <c r="K59" i="44"/>
  <c r="K85" i="44"/>
  <c r="K86" i="44"/>
  <c r="K61" i="44"/>
  <c r="K81" i="44"/>
  <c r="K52" i="44"/>
  <c r="K60" i="44"/>
  <c r="K55" i="44"/>
  <c r="AI49" i="44"/>
  <c r="AI99" i="44"/>
  <c r="AI80" i="44"/>
  <c r="AI59" i="44"/>
  <c r="AI53" i="44"/>
  <c r="AI88" i="44"/>
  <c r="AI77" i="44"/>
  <c r="AI61" i="44"/>
  <c r="AI50" i="44"/>
  <c r="AI82" i="44"/>
  <c r="AI79" i="44"/>
  <c r="AI60" i="44"/>
  <c r="AI63" i="44"/>
  <c r="AI84" i="44"/>
  <c r="AI78" i="44"/>
  <c r="AI56" i="44"/>
  <c r="AI81" i="44"/>
  <c r="AI64" i="44"/>
  <c r="AI55" i="44"/>
  <c r="AI51" i="44"/>
  <c r="AI54" i="44"/>
  <c r="AI85" i="44"/>
  <c r="AI52" i="44"/>
  <c r="AI76" i="44"/>
  <c r="AI86" i="44"/>
  <c r="AI58" i="44"/>
  <c r="AI62" i="44"/>
  <c r="AI57" i="44"/>
  <c r="AI40" i="44"/>
  <c r="AI83" i="44"/>
  <c r="AI27" i="44"/>
  <c r="BE61" i="42"/>
  <c r="BE84" i="42"/>
  <c r="BE86" i="42"/>
  <c r="BE56" i="42"/>
  <c r="BE30" i="42"/>
  <c r="BE80" i="42"/>
  <c r="BE65" i="42"/>
  <c r="BE57" i="42"/>
  <c r="BE81" i="42"/>
  <c r="BE45" i="42"/>
  <c r="BE101" i="42"/>
  <c r="BE67" i="42"/>
  <c r="BE60" i="42"/>
  <c r="BE89" i="42"/>
  <c r="BE59" i="42"/>
  <c r="BE58" i="42"/>
  <c r="BE85" i="42"/>
  <c r="BE87" i="42"/>
  <c r="BE66" i="42"/>
  <c r="BE88" i="42"/>
  <c r="BE78" i="42"/>
  <c r="BE79" i="42"/>
  <c r="BE68" i="42"/>
  <c r="BE54" i="42"/>
  <c r="BE55" i="42"/>
  <c r="BI27" i="44"/>
  <c r="BI83" i="44"/>
  <c r="BI80" i="44"/>
  <c r="BI51" i="44"/>
  <c r="BI40" i="44"/>
  <c r="BI85" i="44"/>
  <c r="BI76" i="44"/>
  <c r="BI57" i="44"/>
  <c r="BI53" i="44"/>
  <c r="BI86" i="44"/>
  <c r="BI77" i="44"/>
  <c r="BI63" i="44"/>
  <c r="BI58" i="44"/>
  <c r="BI99" i="44"/>
  <c r="BI62" i="44"/>
  <c r="BI64" i="44"/>
  <c r="BI52" i="44"/>
  <c r="BI50" i="44"/>
  <c r="BI88" i="44"/>
  <c r="BI79" i="44"/>
  <c r="BI59" i="44"/>
  <c r="BI61" i="44"/>
  <c r="BI81" i="44"/>
  <c r="BI84" i="44"/>
  <c r="BI49" i="44"/>
  <c r="BI78" i="44"/>
  <c r="BI82" i="44"/>
  <c r="BI55" i="44"/>
  <c r="BI56" i="44"/>
  <c r="BI60" i="44"/>
  <c r="BI54" i="44"/>
  <c r="K45" i="42"/>
  <c r="K89" i="42"/>
  <c r="K60" i="42"/>
  <c r="K57" i="42"/>
  <c r="K58" i="42"/>
  <c r="K88" i="42"/>
  <c r="K65" i="42"/>
  <c r="K87" i="42"/>
  <c r="K66" i="42"/>
  <c r="K80" i="42"/>
  <c r="K79" i="42"/>
  <c r="K81" i="42"/>
  <c r="K59" i="42"/>
  <c r="K84" i="42"/>
  <c r="K85" i="42"/>
  <c r="K54" i="42"/>
  <c r="K68" i="42"/>
  <c r="K55" i="42"/>
  <c r="K78" i="42"/>
  <c r="K56" i="42"/>
  <c r="K30" i="42"/>
  <c r="K61" i="42"/>
  <c r="K86" i="42"/>
  <c r="K67" i="42"/>
  <c r="K101" i="42"/>
  <c r="BL85" i="42"/>
  <c r="BL66" i="42"/>
  <c r="BL57" i="42"/>
  <c r="BL87" i="42"/>
  <c r="BL86" i="42"/>
  <c r="BL81" i="42"/>
  <c r="BL101" i="42"/>
  <c r="BL68" i="42"/>
  <c r="BL59" i="42"/>
  <c r="BL89" i="42"/>
  <c r="BL54" i="42"/>
  <c r="BL67" i="42"/>
  <c r="BL88" i="42"/>
  <c r="BL55" i="42"/>
  <c r="BL60" i="42"/>
  <c r="BL78" i="42"/>
  <c r="BL79" i="42"/>
  <c r="BL58" i="42"/>
  <c r="BL84" i="42"/>
  <c r="BL80" i="42"/>
  <c r="BL65" i="42"/>
  <c r="BL56" i="42"/>
  <c r="BL61" i="42"/>
  <c r="BL45" i="42"/>
  <c r="BL30" i="42"/>
  <c r="BP49" i="44"/>
  <c r="BP56" i="44"/>
  <c r="BP83" i="44"/>
  <c r="BP63" i="44"/>
  <c r="BP88" i="44"/>
  <c r="BP77" i="44"/>
  <c r="BP51" i="44"/>
  <c r="BP61" i="44"/>
  <c r="BP81" i="44"/>
  <c r="BP78" i="44"/>
  <c r="BP64" i="44"/>
  <c r="BP99" i="44"/>
  <c r="BP80" i="44"/>
  <c r="BP59" i="44"/>
  <c r="BP86" i="44"/>
  <c r="BP57" i="44"/>
  <c r="BP55" i="44"/>
  <c r="BP84" i="44"/>
  <c r="BP52" i="44"/>
  <c r="BP82" i="44"/>
  <c r="BP76" i="44"/>
  <c r="BP79" i="44"/>
  <c r="BP62" i="44"/>
  <c r="BP40" i="44"/>
  <c r="BP58" i="44"/>
  <c r="BP85" i="44"/>
  <c r="BP54" i="44"/>
  <c r="BP50" i="44"/>
  <c r="BP27" i="44"/>
  <c r="BP60" i="44"/>
  <c r="BP53" i="44"/>
  <c r="BU58" i="44"/>
  <c r="BU40" i="44"/>
  <c r="BU83" i="44"/>
  <c r="BU76" i="44"/>
  <c r="BU54" i="44"/>
  <c r="BU63" i="44"/>
  <c r="BU84" i="44"/>
  <c r="BU78" i="44"/>
  <c r="BU55" i="44"/>
  <c r="BU56" i="44"/>
  <c r="BU99" i="44"/>
  <c r="BU53" i="44"/>
  <c r="BU52" i="44"/>
  <c r="BU88" i="44"/>
  <c r="BU57" i="44"/>
  <c r="BU82" i="44"/>
  <c r="BU61" i="44"/>
  <c r="BU80" i="44"/>
  <c r="BU62" i="44"/>
  <c r="BU81" i="44"/>
  <c r="BU77" i="44"/>
  <c r="BU85" i="44"/>
  <c r="BU60" i="44"/>
  <c r="BU50" i="44"/>
  <c r="BU79" i="44"/>
  <c r="BU64" i="44"/>
  <c r="BU59" i="44"/>
  <c r="BU49" i="44"/>
  <c r="BU51" i="44"/>
  <c r="BU27" i="44"/>
  <c r="BU86" i="44"/>
  <c r="V83" i="42"/>
  <c r="CD54" i="42"/>
  <c r="CD87" i="42"/>
  <c r="CD59" i="42"/>
  <c r="CD81" i="42"/>
  <c r="CD68" i="42"/>
  <c r="CD78" i="42"/>
  <c r="CD80" i="42"/>
  <c r="CD85" i="42"/>
  <c r="CD79" i="42"/>
  <c r="CD55" i="42"/>
  <c r="CD61" i="42"/>
  <c r="CD86" i="42"/>
  <c r="CD89" i="42"/>
  <c r="CD56" i="42"/>
  <c r="CD30" i="42"/>
  <c r="CD88" i="42"/>
  <c r="CD65" i="42"/>
  <c r="CD57" i="42"/>
  <c r="CD45" i="42"/>
  <c r="CD58" i="42"/>
  <c r="CD84" i="42"/>
  <c r="CD101" i="42"/>
  <c r="CD60" i="42"/>
  <c r="CD66" i="42"/>
  <c r="CD67" i="42"/>
  <c r="CE80" i="44"/>
  <c r="CE77" i="44"/>
  <c r="CE63" i="44"/>
  <c r="CE52" i="44"/>
  <c r="CE82" i="44"/>
  <c r="CE85" i="44"/>
  <c r="CE64" i="44"/>
  <c r="CE57" i="44"/>
  <c r="CE83" i="44"/>
  <c r="CE78" i="44"/>
  <c r="CE59" i="44"/>
  <c r="CE79" i="44"/>
  <c r="CE60" i="44"/>
  <c r="CE55" i="44"/>
  <c r="CE51" i="44"/>
  <c r="CE88" i="44"/>
  <c r="CE62" i="44"/>
  <c r="CE86" i="44"/>
  <c r="CE54" i="44"/>
  <c r="CE56" i="44"/>
  <c r="CE50" i="44"/>
  <c r="CE53" i="44"/>
  <c r="CE99" i="44"/>
  <c r="CE40" i="44"/>
  <c r="CE27" i="44"/>
  <c r="CE84" i="44"/>
  <c r="CE81" i="44"/>
  <c r="CE76" i="44"/>
  <c r="CE61" i="44"/>
  <c r="CE58" i="44"/>
  <c r="CE49" i="44"/>
  <c r="BK49" i="44"/>
  <c r="BK40" i="44"/>
  <c r="BK27" i="44"/>
  <c r="BK50" i="44"/>
  <c r="BK55" i="44"/>
  <c r="BK51" i="44"/>
  <c r="BK62" i="44"/>
  <c r="BK99" i="44"/>
  <c r="BK77" i="44"/>
  <c r="BK64" i="44"/>
  <c r="BK88" i="44"/>
  <c r="BK84" i="44"/>
  <c r="BK61" i="44"/>
  <c r="BK80" i="44"/>
  <c r="BK76" i="44"/>
  <c r="BK58" i="44"/>
  <c r="BK81" i="44"/>
  <c r="BK63" i="44"/>
  <c r="BK59" i="44"/>
  <c r="BK82" i="44"/>
  <c r="BK78" i="44"/>
  <c r="BK54" i="44"/>
  <c r="BK79" i="44"/>
  <c r="BK56" i="44"/>
  <c r="BK53" i="44"/>
  <c r="BK86" i="44"/>
  <c r="BK85" i="44"/>
  <c r="BK83" i="44"/>
  <c r="BK57" i="44"/>
  <c r="BK60" i="44"/>
  <c r="BK52" i="44"/>
  <c r="Y66" i="42"/>
  <c r="Y85" i="42"/>
  <c r="Y67" i="42"/>
  <c r="Y54" i="42"/>
  <c r="Y60" i="42"/>
  <c r="Y88" i="42"/>
  <c r="Y59" i="42"/>
  <c r="Y55" i="42"/>
  <c r="Y84" i="42"/>
  <c r="Y78" i="42"/>
  <c r="Y56" i="42"/>
  <c r="Y79" i="42"/>
  <c r="Y68" i="42"/>
  <c r="Y57" i="42"/>
  <c r="Y80" i="42"/>
  <c r="Y65" i="42"/>
  <c r="Y81" i="42"/>
  <c r="Y45" i="42"/>
  <c r="Y87" i="42"/>
  <c r="Y86" i="42"/>
  <c r="Y30" i="42"/>
  <c r="Y61" i="42"/>
  <c r="Y58" i="42"/>
  <c r="Y101" i="42"/>
  <c r="Y89" i="42"/>
  <c r="AH27" i="44"/>
  <c r="AH76" i="44"/>
  <c r="AH86" i="44"/>
  <c r="AH54" i="44"/>
  <c r="AH99" i="44"/>
  <c r="AH77" i="44"/>
  <c r="AH58" i="44"/>
  <c r="AH57" i="44"/>
  <c r="AH88" i="44"/>
  <c r="AH78" i="44"/>
  <c r="AH51" i="44"/>
  <c r="AH53" i="44"/>
  <c r="AH49" i="44"/>
  <c r="AH80" i="44"/>
  <c r="AH84" i="44"/>
  <c r="AH59" i="44"/>
  <c r="AH50" i="44"/>
  <c r="AH83" i="44"/>
  <c r="AH79" i="44"/>
  <c r="AH61" i="44"/>
  <c r="AH40" i="44"/>
  <c r="AH81" i="44"/>
  <c r="AH64" i="44"/>
  <c r="AH60" i="44"/>
  <c r="AH52" i="44"/>
  <c r="AH85" i="44"/>
  <c r="AH82" i="44"/>
  <c r="AH63" i="44"/>
  <c r="AH56" i="44"/>
  <c r="AH62" i="44"/>
  <c r="AH55" i="44"/>
  <c r="AF40" i="44"/>
  <c r="AF52" i="44"/>
  <c r="AF27" i="44"/>
  <c r="AF85" i="44"/>
  <c r="AF81" i="44"/>
  <c r="AF58" i="44"/>
  <c r="AF88" i="44"/>
  <c r="AF80" i="44"/>
  <c r="AF50" i="44"/>
  <c r="AF83" i="44"/>
  <c r="AF84" i="44"/>
  <c r="AF62" i="44"/>
  <c r="AF77" i="44"/>
  <c r="AF79" i="44"/>
  <c r="AF59" i="44"/>
  <c r="AF78" i="44"/>
  <c r="AF61" i="44"/>
  <c r="AF56" i="44"/>
  <c r="AF63" i="44"/>
  <c r="AF64" i="44"/>
  <c r="AF60" i="44"/>
  <c r="AF49" i="44"/>
  <c r="AF55" i="44"/>
  <c r="AF86" i="44"/>
  <c r="AF57" i="44"/>
  <c r="AF99" i="44"/>
  <c r="AF54" i="44"/>
  <c r="AF51" i="44"/>
  <c r="AF82" i="44"/>
  <c r="AF76" i="44"/>
  <c r="AF53" i="44"/>
  <c r="O30" i="42"/>
  <c r="O80" i="42"/>
  <c r="O60" i="42"/>
  <c r="O45" i="42"/>
  <c r="O78" i="42"/>
  <c r="O59" i="42"/>
  <c r="O81" i="42"/>
  <c r="O89" i="42"/>
  <c r="O54" i="42"/>
  <c r="O58" i="42"/>
  <c r="O84" i="42"/>
  <c r="O65" i="42"/>
  <c r="O55" i="42"/>
  <c r="O85" i="42"/>
  <c r="O87" i="42"/>
  <c r="O56" i="42"/>
  <c r="O86" i="42"/>
  <c r="O67" i="42"/>
  <c r="O79" i="42"/>
  <c r="O66" i="42"/>
  <c r="O61" i="42"/>
  <c r="O57" i="42"/>
  <c r="O88" i="42"/>
  <c r="O101" i="42"/>
  <c r="O68" i="42"/>
  <c r="AN54" i="42"/>
  <c r="AN57" i="42"/>
  <c r="AN87" i="42"/>
  <c r="AN67" i="42"/>
  <c r="AN78" i="42"/>
  <c r="AN60" i="42"/>
  <c r="AN79" i="42"/>
  <c r="AN68" i="42"/>
  <c r="AN80" i="42"/>
  <c r="AN61" i="42"/>
  <c r="AN30" i="42"/>
  <c r="AN81" i="42"/>
  <c r="AN65" i="42"/>
  <c r="AN66" i="42"/>
  <c r="AN88" i="42"/>
  <c r="AN86" i="42"/>
  <c r="AN45" i="42"/>
  <c r="AN85" i="42"/>
  <c r="AN56" i="42"/>
  <c r="AN89" i="42"/>
  <c r="AN84" i="42"/>
  <c r="AN55" i="42"/>
  <c r="AN58" i="42"/>
  <c r="AN59" i="42"/>
  <c r="AN101" i="42"/>
  <c r="CD49" i="44"/>
  <c r="CD99" i="44"/>
  <c r="CD76" i="44"/>
  <c r="CD50" i="44"/>
  <c r="CD54" i="44"/>
  <c r="CD88" i="44"/>
  <c r="CD77" i="44"/>
  <c r="CD60" i="44"/>
  <c r="CD53" i="44"/>
  <c r="CD80" i="44"/>
  <c r="CD82" i="44"/>
  <c r="CD51" i="44"/>
  <c r="CD40" i="44"/>
  <c r="CD83" i="44"/>
  <c r="CD78" i="44"/>
  <c r="CD61" i="44"/>
  <c r="CD27" i="44"/>
  <c r="CD79" i="44"/>
  <c r="CD85" i="44"/>
  <c r="CD62" i="44"/>
  <c r="CD52" i="44"/>
  <c r="CD84" i="44"/>
  <c r="CD55" i="44"/>
  <c r="CD86" i="44"/>
  <c r="CD81" i="44"/>
  <c r="CD64" i="44"/>
  <c r="CD56" i="44"/>
  <c r="CD58" i="44"/>
  <c r="CD63" i="44"/>
  <c r="CD59" i="44"/>
  <c r="CD57" i="44"/>
  <c r="AY84" i="44"/>
  <c r="AY78" i="44"/>
  <c r="AY50" i="44"/>
  <c r="AY86" i="44"/>
  <c r="AY61" i="44"/>
  <c r="AY56" i="44"/>
  <c r="AY76" i="44"/>
  <c r="AY63" i="44"/>
  <c r="AY55" i="44"/>
  <c r="AY99" i="44"/>
  <c r="AY77" i="44"/>
  <c r="AY58" i="44"/>
  <c r="AY53" i="44"/>
  <c r="AY88" i="44"/>
  <c r="AY85" i="44"/>
  <c r="AY51" i="44"/>
  <c r="AY57" i="44"/>
  <c r="AY80" i="44"/>
  <c r="AY64" i="44"/>
  <c r="AY60" i="44"/>
  <c r="AY79" i="44"/>
  <c r="AY59" i="44"/>
  <c r="AY54" i="44"/>
  <c r="AY52" i="44"/>
  <c r="AY82" i="44"/>
  <c r="AY62" i="44"/>
  <c r="AY27" i="44"/>
  <c r="AY83" i="44"/>
  <c r="AY81" i="44"/>
  <c r="AY40" i="44"/>
  <c r="AY49" i="44"/>
  <c r="BX45" i="42"/>
  <c r="BX61" i="42"/>
  <c r="BX57" i="42"/>
  <c r="BX81" i="42"/>
  <c r="BX68" i="42"/>
  <c r="BX56" i="42"/>
  <c r="BX86" i="42"/>
  <c r="BX54" i="42"/>
  <c r="BX84" i="42"/>
  <c r="BX65" i="42"/>
  <c r="BX87" i="42"/>
  <c r="BX78" i="42"/>
  <c r="BX55" i="42"/>
  <c r="BX30" i="42"/>
  <c r="BX80" i="42"/>
  <c r="BX60" i="42"/>
  <c r="BX85" i="42"/>
  <c r="BX101" i="42"/>
  <c r="BX59" i="42"/>
  <c r="BX66" i="42"/>
  <c r="BX89" i="42"/>
  <c r="BX79" i="42"/>
  <c r="BX67" i="42"/>
  <c r="BX88" i="42"/>
  <c r="BX58" i="42"/>
  <c r="AA27" i="44"/>
  <c r="AA40" i="44"/>
  <c r="AA51" i="44"/>
  <c r="AA84" i="44"/>
  <c r="AA79" i="44"/>
  <c r="AA63" i="44"/>
  <c r="AA49" i="44"/>
  <c r="AA85" i="44"/>
  <c r="AA82" i="44"/>
  <c r="AA64" i="44"/>
  <c r="AA57" i="44"/>
  <c r="AA86" i="44"/>
  <c r="AA61" i="44"/>
  <c r="AA60" i="44"/>
  <c r="AA50" i="44"/>
  <c r="AA99" i="44"/>
  <c r="AA78" i="44"/>
  <c r="AA55" i="44"/>
  <c r="AA53" i="44"/>
  <c r="AA88" i="44"/>
  <c r="AA76" i="44"/>
  <c r="AA56" i="44"/>
  <c r="AA80" i="44"/>
  <c r="AA83" i="44"/>
  <c r="AA58" i="44"/>
  <c r="AA77" i="44"/>
  <c r="AA81" i="44"/>
  <c r="AA62" i="44"/>
  <c r="AA54" i="44"/>
  <c r="AA59" i="44"/>
  <c r="AA52" i="44"/>
  <c r="X55" i="42"/>
  <c r="X54" i="42"/>
  <c r="X59" i="42"/>
  <c r="X79" i="42"/>
  <c r="X65" i="42"/>
  <c r="X80" i="42"/>
  <c r="X66" i="42"/>
  <c r="X88" i="42"/>
  <c r="X81" i="42"/>
  <c r="X45" i="42"/>
  <c r="X30" i="42"/>
  <c r="X101" i="42"/>
  <c r="X67" i="42"/>
  <c r="X58" i="42"/>
  <c r="X89" i="42"/>
  <c r="X68" i="42"/>
  <c r="X86" i="42"/>
  <c r="X87" i="42"/>
  <c r="X60" i="42"/>
  <c r="X78" i="42"/>
  <c r="X57" i="42"/>
  <c r="X85" i="42"/>
  <c r="X84" i="42"/>
  <c r="X61" i="42"/>
  <c r="X56" i="42"/>
  <c r="CE87" i="42"/>
  <c r="CE65" i="42"/>
  <c r="CE45" i="42"/>
  <c r="CE88" i="42"/>
  <c r="CE66" i="42"/>
  <c r="CE61" i="42"/>
  <c r="CE101" i="42"/>
  <c r="CE67" i="42"/>
  <c r="CE60" i="42"/>
  <c r="CE89" i="42"/>
  <c r="CE59" i="42"/>
  <c r="CE54" i="42"/>
  <c r="CE85" i="42"/>
  <c r="CE80" i="42"/>
  <c r="CE58" i="42"/>
  <c r="CE30" i="42"/>
  <c r="CE81" i="42"/>
  <c r="CE55" i="42"/>
  <c r="CE84" i="42"/>
  <c r="CE79" i="42"/>
  <c r="CE56" i="42"/>
  <c r="CE57" i="42"/>
  <c r="CE68" i="42"/>
  <c r="CE86" i="42"/>
  <c r="CE78" i="42"/>
  <c r="AM50" i="44"/>
  <c r="AM58" i="44"/>
  <c r="AM55" i="44"/>
  <c r="AM99" i="44"/>
  <c r="AM62" i="44"/>
  <c r="AM57" i="44"/>
  <c r="AM49" i="44"/>
  <c r="AM86" i="44"/>
  <c r="AM81" i="44"/>
  <c r="AM51" i="44"/>
  <c r="AM82" i="44"/>
  <c r="AM79" i="44"/>
  <c r="AM60" i="44"/>
  <c r="AM84" i="44"/>
  <c r="AM53" i="44"/>
  <c r="AM52" i="44"/>
  <c r="AM85" i="44"/>
  <c r="AM76" i="44"/>
  <c r="AM88" i="44"/>
  <c r="AM54" i="44"/>
  <c r="AM80" i="44"/>
  <c r="AM63" i="44"/>
  <c r="AM77" i="44"/>
  <c r="AM64" i="44"/>
  <c r="AM59" i="44"/>
  <c r="AM61" i="44"/>
  <c r="AM56" i="44"/>
  <c r="AM40" i="44"/>
  <c r="AM27" i="44"/>
  <c r="AM83" i="44"/>
  <c r="AM78" i="44"/>
  <c r="BL51" i="44"/>
  <c r="BL40" i="44"/>
  <c r="BL27" i="44"/>
  <c r="BL54" i="44"/>
  <c r="BL86" i="44"/>
  <c r="BL83" i="44"/>
  <c r="BL57" i="44"/>
  <c r="BL56" i="44"/>
  <c r="BL99" i="44"/>
  <c r="BL77" i="44"/>
  <c r="BL61" i="44"/>
  <c r="BL88" i="44"/>
  <c r="BL84" i="44"/>
  <c r="BL58" i="44"/>
  <c r="BL82" i="44"/>
  <c r="BL78" i="44"/>
  <c r="BL50" i="44"/>
  <c r="BL79" i="44"/>
  <c r="BL60" i="44"/>
  <c r="BL81" i="44"/>
  <c r="BL62" i="44"/>
  <c r="BL80" i="44"/>
  <c r="BL59" i="44"/>
  <c r="BL85" i="44"/>
  <c r="BL52" i="44"/>
  <c r="BL53" i="44"/>
  <c r="BL76" i="44"/>
  <c r="BL63" i="44"/>
  <c r="BL55" i="44"/>
  <c r="BL49" i="44"/>
  <c r="BL64" i="44"/>
  <c r="V59" i="42"/>
  <c r="V55" i="42"/>
  <c r="V65" i="42"/>
  <c r="V86" i="42"/>
  <c r="V66" i="42"/>
  <c r="V30" i="42"/>
  <c r="V85" i="42"/>
  <c r="V67" i="42"/>
  <c r="V60" i="42"/>
  <c r="V84" i="42"/>
  <c r="V68" i="42"/>
  <c r="V78" i="42"/>
  <c r="V61" i="42"/>
  <c r="V56" i="42"/>
  <c r="V79" i="42"/>
  <c r="V57" i="42"/>
  <c r="V87" i="42"/>
  <c r="V80" i="42"/>
  <c r="V45" i="42"/>
  <c r="V101" i="42"/>
  <c r="V89" i="42"/>
  <c r="V54" i="42"/>
  <c r="V81" i="42"/>
  <c r="V58" i="42"/>
  <c r="V88" i="42"/>
  <c r="AI87" i="42"/>
  <c r="AI81" i="42"/>
  <c r="AI56" i="42"/>
  <c r="AI88" i="42"/>
  <c r="AI66" i="42"/>
  <c r="AI57" i="42"/>
  <c r="AI101" i="42"/>
  <c r="AI67" i="42"/>
  <c r="AI45" i="42"/>
  <c r="AI85" i="42"/>
  <c r="AI59" i="42"/>
  <c r="AI58" i="42"/>
  <c r="AI89" i="42"/>
  <c r="AI80" i="42"/>
  <c r="AI68" i="42"/>
  <c r="AI78" i="42"/>
  <c r="AI55" i="42"/>
  <c r="AI54" i="42"/>
  <c r="AI60" i="42"/>
  <c r="AI61" i="42"/>
  <c r="AI86" i="42"/>
  <c r="AI30" i="42"/>
  <c r="AI79" i="42"/>
  <c r="AI65" i="42"/>
  <c r="AI84" i="42"/>
  <c r="AG99" i="44"/>
  <c r="AG78" i="44"/>
  <c r="AG57" i="44"/>
  <c r="AG53" i="44"/>
  <c r="AG88" i="44"/>
  <c r="AG84" i="44"/>
  <c r="AG58" i="44"/>
  <c r="AG40" i="44"/>
  <c r="AG81" i="44"/>
  <c r="AG86" i="44"/>
  <c r="AG50" i="44"/>
  <c r="AG27" i="44"/>
  <c r="AG83" i="44"/>
  <c r="AG79" i="44"/>
  <c r="AG56" i="44"/>
  <c r="AG60" i="44"/>
  <c r="AG85" i="44"/>
  <c r="AG77" i="44"/>
  <c r="AG55" i="44"/>
  <c r="AG64" i="44"/>
  <c r="AG63" i="44"/>
  <c r="AG54" i="44"/>
  <c r="AG62" i="44"/>
  <c r="AG59" i="44"/>
  <c r="AG61" i="44"/>
  <c r="AG52" i="44"/>
  <c r="AG51" i="44"/>
  <c r="AG82" i="44"/>
  <c r="AG76" i="44"/>
  <c r="AG80" i="44"/>
  <c r="AG49" i="44"/>
  <c r="CC65" i="42"/>
  <c r="CC55" i="42"/>
  <c r="CC85" i="42"/>
  <c r="CC79" i="42"/>
  <c r="CC67" i="42"/>
  <c r="CC101" i="42"/>
  <c r="CC86" i="42"/>
  <c r="CC66" i="42"/>
  <c r="CC56" i="42"/>
  <c r="CC87" i="42"/>
  <c r="CC88" i="42"/>
  <c r="CC57" i="42"/>
  <c r="CC89" i="42"/>
  <c r="CC61" i="42"/>
  <c r="CC45" i="42"/>
  <c r="CC81" i="42"/>
  <c r="CC59" i="42"/>
  <c r="CC80" i="42"/>
  <c r="CC84" i="42"/>
  <c r="CC78" i="42"/>
  <c r="CC30" i="42"/>
  <c r="CC68" i="42"/>
  <c r="CC58" i="42"/>
  <c r="CC60" i="42"/>
  <c r="CC54" i="42"/>
  <c r="AJ54" i="44"/>
  <c r="AJ49" i="44"/>
  <c r="AJ76" i="44"/>
  <c r="AJ57" i="44"/>
  <c r="AJ53" i="44"/>
  <c r="AJ99" i="44"/>
  <c r="AJ51" i="44"/>
  <c r="AJ50" i="44"/>
  <c r="AJ80" i="44"/>
  <c r="AJ59" i="44"/>
  <c r="AJ40" i="44"/>
  <c r="AJ81" i="44"/>
  <c r="AJ83" i="44"/>
  <c r="AJ61" i="44"/>
  <c r="AJ58" i="44"/>
  <c r="AJ88" i="44"/>
  <c r="AJ52" i="44"/>
  <c r="AJ85" i="44"/>
  <c r="AJ62" i="44"/>
  <c r="AJ77" i="44"/>
  <c r="AJ64" i="44"/>
  <c r="AJ78" i="44"/>
  <c r="AJ79" i="44"/>
  <c r="AJ86" i="44"/>
  <c r="AJ60" i="44"/>
  <c r="AJ63" i="44"/>
  <c r="AJ84" i="44"/>
  <c r="AJ82" i="44"/>
  <c r="AJ56" i="44"/>
  <c r="AJ55" i="44"/>
  <c r="AJ27" i="44"/>
  <c r="AW82" i="44"/>
  <c r="AW64" i="44"/>
  <c r="AW61" i="44"/>
  <c r="AW83" i="44"/>
  <c r="AW79" i="44"/>
  <c r="AW60" i="44"/>
  <c r="AW84" i="44"/>
  <c r="AW77" i="44"/>
  <c r="AW40" i="44"/>
  <c r="AW76" i="44"/>
  <c r="AW57" i="44"/>
  <c r="AW56" i="44"/>
  <c r="AW99" i="44"/>
  <c r="AW80" i="44"/>
  <c r="AW63" i="44"/>
  <c r="AW55" i="44"/>
  <c r="AW81" i="44"/>
  <c r="AW54" i="44"/>
  <c r="AW52" i="44"/>
  <c r="AW78" i="44"/>
  <c r="AW62" i="44"/>
  <c r="AW50" i="44"/>
  <c r="AW27" i="44"/>
  <c r="AW53" i="44"/>
  <c r="AW49" i="44"/>
  <c r="AW88" i="44"/>
  <c r="AW86" i="44"/>
  <c r="AW85" i="44"/>
  <c r="AW58" i="44"/>
  <c r="AW51" i="44"/>
  <c r="AW59" i="44"/>
  <c r="W40" i="44"/>
  <c r="W27" i="44"/>
  <c r="W50" i="44"/>
  <c r="W82" i="44"/>
  <c r="W81" i="44"/>
  <c r="W54" i="44"/>
  <c r="W57" i="44"/>
  <c r="W80" i="44"/>
  <c r="W76" i="44"/>
  <c r="W52" i="44"/>
  <c r="W86" i="44"/>
  <c r="W61" i="44"/>
  <c r="W77" i="44"/>
  <c r="W62" i="44"/>
  <c r="W78" i="44"/>
  <c r="W63" i="44"/>
  <c r="W99" i="44"/>
  <c r="W64" i="44"/>
  <c r="W79" i="44"/>
  <c r="W58" i="44"/>
  <c r="W88" i="44"/>
  <c r="W59" i="44"/>
  <c r="W84" i="44"/>
  <c r="W51" i="44"/>
  <c r="W85" i="44"/>
  <c r="W83" i="44"/>
  <c r="W53" i="44"/>
  <c r="W56" i="44"/>
  <c r="W55" i="44"/>
  <c r="W49" i="44"/>
  <c r="W60" i="44"/>
  <c r="Z27" i="44"/>
  <c r="Z50" i="44"/>
  <c r="Z40" i="44"/>
  <c r="Z83" i="44"/>
  <c r="Z85" i="44"/>
  <c r="Z62" i="44"/>
  <c r="Z84" i="44"/>
  <c r="Z77" i="44"/>
  <c r="Z82" i="44"/>
  <c r="Z56" i="44"/>
  <c r="Z81" i="44"/>
  <c r="Z52" i="44"/>
  <c r="Z49" i="44"/>
  <c r="Z79" i="44"/>
  <c r="Z54" i="44"/>
  <c r="Z59" i="44"/>
  <c r="Z60" i="44"/>
  <c r="Z63" i="44"/>
  <c r="Z53" i="44"/>
  <c r="Z61" i="44"/>
  <c r="Z64" i="44"/>
  <c r="Z99" i="44"/>
  <c r="Z80" i="44"/>
  <c r="Z55" i="44"/>
  <c r="Z58" i="44"/>
  <c r="Z88" i="44"/>
  <c r="Z86" i="44"/>
  <c r="Z51" i="44"/>
  <c r="Z78" i="44"/>
  <c r="Z76" i="44"/>
  <c r="Z57" i="44"/>
  <c r="AW101" i="42"/>
  <c r="AW54" i="42"/>
  <c r="AW45" i="42"/>
  <c r="AW78" i="42"/>
  <c r="AW55" i="42"/>
  <c r="AW67" i="42"/>
  <c r="AW88" i="42"/>
  <c r="AW59" i="42"/>
  <c r="AW85" i="42"/>
  <c r="AW81" i="42"/>
  <c r="AW56" i="42"/>
  <c r="AW30" i="42"/>
  <c r="AW86" i="42"/>
  <c r="AW65" i="42"/>
  <c r="AW79" i="42"/>
  <c r="AW87" i="42"/>
  <c r="AW66" i="42"/>
  <c r="AW57" i="42"/>
  <c r="AW84" i="42"/>
  <c r="AW80" i="42"/>
  <c r="AW61" i="42"/>
  <c r="AW68" i="42"/>
  <c r="AW58" i="42"/>
  <c r="AW60" i="42"/>
  <c r="AW89" i="42"/>
  <c r="BZ40" i="44"/>
  <c r="BZ49" i="44"/>
  <c r="BZ50" i="44"/>
  <c r="BZ27" i="44"/>
  <c r="BZ58" i="44"/>
  <c r="BZ85" i="44"/>
  <c r="BZ84" i="44"/>
  <c r="BZ56" i="44"/>
  <c r="BZ53" i="44"/>
  <c r="BZ52" i="44"/>
  <c r="BZ86" i="44"/>
  <c r="BZ82" i="44"/>
  <c r="BZ57" i="44"/>
  <c r="BZ99" i="44"/>
  <c r="BZ76" i="44"/>
  <c r="BZ60" i="44"/>
  <c r="BZ88" i="44"/>
  <c r="BZ77" i="44"/>
  <c r="BZ64" i="44"/>
  <c r="BZ81" i="44"/>
  <c r="BZ62" i="44"/>
  <c r="BZ61" i="44"/>
  <c r="BZ83" i="44"/>
  <c r="BZ63" i="44"/>
  <c r="BZ59" i="44"/>
  <c r="BZ79" i="44"/>
  <c r="BZ80" i="44"/>
  <c r="BZ78" i="44"/>
  <c r="BZ54" i="44"/>
  <c r="BZ51" i="44"/>
  <c r="BZ55" i="44"/>
  <c r="BN54" i="44"/>
  <c r="BN49" i="44"/>
  <c r="BN50" i="44"/>
  <c r="BN55" i="44"/>
  <c r="BN85" i="44"/>
  <c r="BN56" i="44"/>
  <c r="BN57" i="44"/>
  <c r="BN76" i="44"/>
  <c r="BN60" i="44"/>
  <c r="BN52" i="44"/>
  <c r="BN53" i="44"/>
  <c r="BN77" i="44"/>
  <c r="BN81" i="44"/>
  <c r="BN40" i="44"/>
  <c r="BN99" i="44"/>
  <c r="BN84" i="44"/>
  <c r="BN61" i="44"/>
  <c r="BN27" i="44"/>
  <c r="BN88" i="44"/>
  <c r="BN78" i="44"/>
  <c r="BN58" i="44"/>
  <c r="BN59" i="44"/>
  <c r="BN80" i="44"/>
  <c r="BN79" i="44"/>
  <c r="BN62" i="44"/>
  <c r="BN63" i="44"/>
  <c r="BN51" i="44"/>
  <c r="BN83" i="44"/>
  <c r="BN82" i="44"/>
  <c r="BN64" i="44"/>
  <c r="BN86" i="44"/>
  <c r="I85" i="42"/>
  <c r="I67" i="42"/>
  <c r="I60" i="42"/>
  <c r="I88" i="42"/>
  <c r="I59" i="42"/>
  <c r="I54" i="42"/>
  <c r="I79" i="42"/>
  <c r="I68" i="42"/>
  <c r="I55" i="42"/>
  <c r="I87" i="42"/>
  <c r="I78" i="42"/>
  <c r="I61" i="42"/>
  <c r="I80" i="42"/>
  <c r="I65" i="42"/>
  <c r="I56" i="42"/>
  <c r="I86" i="42"/>
  <c r="I45" i="42"/>
  <c r="I57" i="42"/>
  <c r="I30" i="42"/>
  <c r="I101" i="42"/>
  <c r="I89" i="42"/>
  <c r="I81" i="42"/>
  <c r="I84" i="42"/>
  <c r="I66" i="42"/>
  <c r="I58" i="42"/>
  <c r="S30" i="42"/>
  <c r="S87" i="42"/>
  <c r="S80" i="42"/>
  <c r="S45" i="42"/>
  <c r="S88" i="42"/>
  <c r="S65" i="42"/>
  <c r="S58" i="42"/>
  <c r="S101" i="42"/>
  <c r="S66" i="42"/>
  <c r="S60" i="42"/>
  <c r="S85" i="42"/>
  <c r="S67" i="42"/>
  <c r="S59" i="42"/>
  <c r="S84" i="42"/>
  <c r="S55" i="42"/>
  <c r="S54" i="42"/>
  <c r="S78" i="42"/>
  <c r="S56" i="42"/>
  <c r="S81" i="42"/>
  <c r="S89" i="42"/>
  <c r="S61" i="42"/>
  <c r="S57" i="42"/>
  <c r="S68" i="42"/>
  <c r="S86" i="42"/>
  <c r="S79" i="42"/>
  <c r="BJ60" i="42"/>
  <c r="BJ67" i="42"/>
  <c r="BJ45" i="42"/>
  <c r="BJ101" i="42"/>
  <c r="BJ65" i="42"/>
  <c r="BJ85" i="42"/>
  <c r="BJ81" i="42"/>
  <c r="BJ57" i="42"/>
  <c r="BJ89" i="42"/>
  <c r="BJ66" i="42"/>
  <c r="BJ56" i="42"/>
  <c r="BJ88" i="42"/>
  <c r="BJ54" i="42"/>
  <c r="BJ59" i="42"/>
  <c r="BJ58" i="42"/>
  <c r="BJ87" i="42"/>
  <c r="BJ68" i="42"/>
  <c r="BJ30" i="42"/>
  <c r="BJ79" i="42"/>
  <c r="BJ55" i="42"/>
  <c r="BJ84" i="42"/>
  <c r="BJ78" i="42"/>
  <c r="BJ86" i="42"/>
  <c r="BJ80" i="42"/>
  <c r="BJ61" i="42"/>
  <c r="BH61" i="42"/>
  <c r="BH56" i="42"/>
  <c r="BH88" i="42"/>
  <c r="BH58" i="42"/>
  <c r="BH57" i="42"/>
  <c r="BH86" i="42"/>
  <c r="BH55" i="42"/>
  <c r="BH81" i="42"/>
  <c r="BH45" i="42"/>
  <c r="BH85" i="42"/>
  <c r="BH68" i="42"/>
  <c r="BH65" i="42"/>
  <c r="BH30" i="42"/>
  <c r="BH89" i="42"/>
  <c r="BH87" i="42"/>
  <c r="BH59" i="42"/>
  <c r="BH80" i="42"/>
  <c r="BH79" i="42"/>
  <c r="BH60" i="42"/>
  <c r="BH78" i="42"/>
  <c r="BH84" i="42"/>
  <c r="BH67" i="42"/>
  <c r="BH101" i="42"/>
  <c r="BH66" i="42"/>
  <c r="BH54" i="42"/>
  <c r="AN57" i="44"/>
  <c r="AN27" i="44"/>
  <c r="AN55" i="44"/>
  <c r="AN85" i="44"/>
  <c r="AN80" i="44"/>
  <c r="AN58" i="44"/>
  <c r="AN50" i="44"/>
  <c r="AN82" i="44"/>
  <c r="AN79" i="44"/>
  <c r="AN54" i="44"/>
  <c r="AN52" i="44"/>
  <c r="AN86" i="44"/>
  <c r="AN77" i="44"/>
  <c r="AN60" i="44"/>
  <c r="AN99" i="44"/>
  <c r="AN51" i="44"/>
  <c r="AN76" i="44"/>
  <c r="AN53" i="44"/>
  <c r="AN88" i="44"/>
  <c r="AN62" i="44"/>
  <c r="AN78" i="44"/>
  <c r="AN63" i="44"/>
  <c r="AN84" i="44"/>
  <c r="AN64" i="44"/>
  <c r="AN49" i="44"/>
  <c r="AN83" i="44"/>
  <c r="AN59" i="44"/>
  <c r="AN81" i="44"/>
  <c r="AN40" i="44"/>
  <c r="AN61" i="44"/>
  <c r="AN56" i="44"/>
  <c r="U53" i="44"/>
  <c r="U86" i="44"/>
  <c r="U52" i="44"/>
  <c r="U62" i="44"/>
  <c r="U76" i="44"/>
  <c r="U79" i="44"/>
  <c r="U61" i="44"/>
  <c r="U77" i="44"/>
  <c r="U63" i="44"/>
  <c r="U56" i="44"/>
  <c r="U83" i="44"/>
  <c r="U59" i="44"/>
  <c r="U57" i="44"/>
  <c r="U85" i="44"/>
  <c r="U64" i="44"/>
  <c r="U78" i="44"/>
  <c r="U40" i="44"/>
  <c r="U82" i="44"/>
  <c r="U88" i="44"/>
  <c r="U49" i="44"/>
  <c r="U80" i="44"/>
  <c r="U60" i="44"/>
  <c r="U51" i="44"/>
  <c r="U81" i="44"/>
  <c r="U58" i="44"/>
  <c r="U55" i="44"/>
  <c r="U54" i="44"/>
  <c r="U84" i="44"/>
  <c r="U99" i="44"/>
  <c r="U27" i="44"/>
  <c r="U50" i="44"/>
  <c r="CA27" i="44"/>
  <c r="CA40" i="44"/>
  <c r="CA49" i="44"/>
  <c r="CA50" i="44"/>
  <c r="CA99" i="44"/>
  <c r="CA63" i="44"/>
  <c r="CA64" i="44"/>
  <c r="CA52" i="44"/>
  <c r="CA88" i="44"/>
  <c r="CA78" i="44"/>
  <c r="CA61" i="44"/>
  <c r="CA80" i="44"/>
  <c r="CA76" i="44"/>
  <c r="CA62" i="44"/>
  <c r="CA81" i="44"/>
  <c r="CA83" i="44"/>
  <c r="CA59" i="44"/>
  <c r="CA82" i="44"/>
  <c r="CA56" i="44"/>
  <c r="CA51" i="44"/>
  <c r="CA84" i="44"/>
  <c r="CA57" i="44"/>
  <c r="CA55" i="44"/>
  <c r="CA60" i="44"/>
  <c r="CA85" i="44"/>
  <c r="CA58" i="44"/>
  <c r="CA79" i="44"/>
  <c r="CA54" i="44"/>
  <c r="CA53" i="44"/>
  <c r="CA86" i="44"/>
  <c r="CA77" i="44"/>
  <c r="BN88" i="42"/>
  <c r="BN80" i="42"/>
  <c r="BN61" i="42"/>
  <c r="BN101" i="42"/>
  <c r="BN65" i="42"/>
  <c r="BN57" i="42"/>
  <c r="BN58" i="42"/>
  <c r="BN84" i="42"/>
  <c r="BN66" i="42"/>
  <c r="BN45" i="42"/>
  <c r="BN60" i="42"/>
  <c r="BN89" i="42"/>
  <c r="BN67" i="42"/>
  <c r="BN30" i="42"/>
  <c r="BN78" i="42"/>
  <c r="BN59" i="42"/>
  <c r="BN87" i="42"/>
  <c r="BN55" i="42"/>
  <c r="BN79" i="42"/>
  <c r="BN81" i="42"/>
  <c r="BN68" i="42"/>
  <c r="BN56" i="42"/>
  <c r="BN54" i="42"/>
  <c r="BN85" i="42"/>
  <c r="BN86" i="42"/>
  <c r="BY40" i="44"/>
  <c r="BY27" i="44"/>
  <c r="BY50" i="44"/>
  <c r="BY88" i="44"/>
  <c r="BY62" i="44"/>
  <c r="BY64" i="44"/>
  <c r="BY80" i="44"/>
  <c r="BY76" i="44"/>
  <c r="BY61" i="44"/>
  <c r="BY81" i="44"/>
  <c r="BY77" i="44"/>
  <c r="BY49" i="44"/>
  <c r="BY78" i="44"/>
  <c r="BY55" i="44"/>
  <c r="BY59" i="44"/>
  <c r="BY83" i="44"/>
  <c r="BY56" i="44"/>
  <c r="BY51" i="44"/>
  <c r="BY85" i="44"/>
  <c r="BY79" i="44"/>
  <c r="BY57" i="44"/>
  <c r="BY54" i="44"/>
  <c r="BY84" i="44"/>
  <c r="BY82" i="44"/>
  <c r="BY63" i="44"/>
  <c r="BY60" i="44"/>
  <c r="BY52" i="44"/>
  <c r="BY53" i="44"/>
  <c r="BY58" i="44"/>
  <c r="BY86" i="44"/>
  <c r="BY99" i="44"/>
  <c r="CC83" i="44"/>
  <c r="CC77" i="44"/>
  <c r="CC59" i="44"/>
  <c r="CC61" i="44"/>
  <c r="CC84" i="44"/>
  <c r="CC79" i="44"/>
  <c r="CC51" i="44"/>
  <c r="CC52" i="44"/>
  <c r="CC86" i="44"/>
  <c r="CC57" i="44"/>
  <c r="CC56" i="44"/>
  <c r="CC99" i="44"/>
  <c r="CC78" i="44"/>
  <c r="CC50" i="44"/>
  <c r="CC54" i="44"/>
  <c r="CC88" i="44"/>
  <c r="CC85" i="44"/>
  <c r="CC60" i="44"/>
  <c r="CC53" i="44"/>
  <c r="CC80" i="44"/>
  <c r="CC62" i="44"/>
  <c r="CC81" i="44"/>
  <c r="CC55" i="44"/>
  <c r="CC82" i="44"/>
  <c r="CC76" i="44"/>
  <c r="CC64" i="44"/>
  <c r="CC49" i="44"/>
  <c r="CC58" i="44"/>
  <c r="CC63" i="44"/>
  <c r="CC27" i="44"/>
  <c r="CC40" i="44"/>
  <c r="BR62" i="42"/>
  <c r="BR99" i="42"/>
  <c r="BR72" i="42"/>
  <c r="BR28" i="42"/>
  <c r="BR83" i="42"/>
  <c r="BR43" i="42"/>
  <c r="BR70" i="42"/>
  <c r="BM99" i="42"/>
  <c r="BM83" i="42"/>
  <c r="BM72" i="42"/>
  <c r="BM70" i="42"/>
  <c r="BM28" i="42"/>
  <c r="BM62" i="42"/>
  <c r="BM43" i="42"/>
  <c r="AC29" i="42"/>
  <c r="AC100" i="42"/>
  <c r="AC73" i="42"/>
  <c r="AC74" i="42"/>
  <c r="AC75" i="42"/>
  <c r="AC76" i="42"/>
  <c r="AC44" i="42"/>
  <c r="AG75" i="42"/>
  <c r="AG76" i="42"/>
  <c r="AG73" i="42"/>
  <c r="AG74" i="42"/>
  <c r="AG100" i="42"/>
  <c r="AG29" i="42"/>
  <c r="AG44" i="42"/>
  <c r="BU83" i="42"/>
  <c r="BU43" i="42"/>
  <c r="BU70" i="42"/>
  <c r="BU28" i="42"/>
  <c r="BU99" i="42"/>
  <c r="BU62" i="42"/>
  <c r="BU72" i="42"/>
  <c r="Y38" i="44"/>
  <c r="Y25" i="44"/>
  <c r="Y97" i="44"/>
  <c r="Y68" i="44"/>
  <c r="Y72" i="44"/>
  <c r="Y75" i="44"/>
  <c r="Y74" i="44"/>
  <c r="Y73" i="44"/>
  <c r="Y70" i="44"/>
  <c r="Y66" i="44"/>
  <c r="S100" i="42"/>
  <c r="S76" i="42"/>
  <c r="S29" i="42"/>
  <c r="S73" i="42"/>
  <c r="S75" i="42"/>
  <c r="S74" i="42"/>
  <c r="S44" i="42"/>
  <c r="X63" i="42"/>
  <c r="X98" i="42"/>
  <c r="X82" i="42"/>
  <c r="X69" i="42"/>
  <c r="X27" i="42"/>
  <c r="X64" i="42"/>
  <c r="X71" i="42"/>
  <c r="X42" i="42"/>
  <c r="AP43" i="42"/>
  <c r="AP72" i="42"/>
  <c r="AP62" i="42"/>
  <c r="AP83" i="42"/>
  <c r="AP28" i="42"/>
  <c r="AP99" i="42"/>
  <c r="AP70" i="42"/>
  <c r="BL83" i="42"/>
  <c r="BL72" i="42"/>
  <c r="BL70" i="42"/>
  <c r="BL62" i="42"/>
  <c r="BL28" i="42"/>
  <c r="BL99" i="42"/>
  <c r="BL43" i="42"/>
  <c r="AR26" i="44"/>
  <c r="AR39" i="44"/>
  <c r="AR98" i="44"/>
  <c r="AR67" i="44"/>
  <c r="AR71" i="44"/>
  <c r="AR69" i="44"/>
  <c r="BV70" i="42"/>
  <c r="BV28" i="42"/>
  <c r="BV99" i="42"/>
  <c r="BV83" i="42"/>
  <c r="BV72" i="42"/>
  <c r="BV43" i="42"/>
  <c r="BV62" i="42"/>
  <c r="AK29" i="42"/>
  <c r="AK76" i="42"/>
  <c r="AK100" i="42"/>
  <c r="AK75" i="42"/>
  <c r="AK73" i="42"/>
  <c r="AK44" i="42"/>
  <c r="AK74" i="42"/>
  <c r="AT26" i="44"/>
  <c r="AT39" i="44"/>
  <c r="AT67" i="44"/>
  <c r="AT69" i="44"/>
  <c r="AT98" i="44"/>
  <c r="AT71" i="44"/>
  <c r="CC76" i="42"/>
  <c r="CC73" i="42"/>
  <c r="CC74" i="42"/>
  <c r="CC44" i="42"/>
  <c r="CC100" i="42"/>
  <c r="CC75" i="42"/>
  <c r="CC29" i="42"/>
  <c r="AN26" i="44"/>
  <c r="AN39" i="44"/>
  <c r="AN98" i="44"/>
  <c r="AN69" i="44"/>
  <c r="AN71" i="44"/>
  <c r="AN67" i="44"/>
  <c r="BF100" i="42"/>
  <c r="BF75" i="42"/>
  <c r="BF29" i="42"/>
  <c r="BF44" i="42"/>
  <c r="BF74" i="42"/>
  <c r="BF76" i="42"/>
  <c r="BF73" i="42"/>
  <c r="T47" i="44"/>
  <c r="T24" i="44"/>
  <c r="T96" i="44"/>
  <c r="T87" i="44"/>
  <c r="T65" i="44"/>
  <c r="T46" i="44"/>
  <c r="T48" i="44"/>
  <c r="T37" i="44"/>
  <c r="AA37" i="44"/>
  <c r="AA46" i="44"/>
  <c r="AA47" i="44"/>
  <c r="AA87" i="44"/>
  <c r="AA96" i="44"/>
  <c r="AA65" i="44"/>
  <c r="AA48" i="44"/>
  <c r="AA24" i="44"/>
  <c r="BW43" i="42"/>
  <c r="BW72" i="42"/>
  <c r="BW62" i="42"/>
  <c r="BW99" i="42"/>
  <c r="BW70" i="42"/>
  <c r="BW28" i="42"/>
  <c r="BW83" i="42"/>
  <c r="CB99" i="42"/>
  <c r="CB83" i="42"/>
  <c r="CB70" i="42"/>
  <c r="CB62" i="42"/>
  <c r="CB43" i="42"/>
  <c r="CB72" i="42"/>
  <c r="CB28" i="42"/>
  <c r="AU29" i="42"/>
  <c r="AU100" i="42"/>
  <c r="AU75" i="42"/>
  <c r="AU76" i="42"/>
  <c r="AU44" i="42"/>
  <c r="AU74" i="42"/>
  <c r="AU73" i="42"/>
  <c r="S97" i="44"/>
  <c r="S73" i="44"/>
  <c r="S75" i="44"/>
  <c r="S66" i="44"/>
  <c r="S74" i="44"/>
  <c r="S72" i="44"/>
  <c r="S25" i="44"/>
  <c r="S70" i="44"/>
  <c r="S68" i="44"/>
  <c r="S38" i="44"/>
  <c r="BT28" i="42"/>
  <c r="BT99" i="42"/>
  <c r="BT70" i="42"/>
  <c r="BT62" i="42"/>
  <c r="BT43" i="42"/>
  <c r="BT72" i="42"/>
  <c r="BT83" i="42"/>
  <c r="AW75" i="42"/>
  <c r="AW76" i="42"/>
  <c r="AW73" i="42"/>
  <c r="AW74" i="42"/>
  <c r="AW44" i="42"/>
  <c r="AW100" i="42"/>
  <c r="AW29" i="42"/>
  <c r="R100" i="42"/>
  <c r="R75" i="42"/>
  <c r="R76" i="42"/>
  <c r="R73" i="42"/>
  <c r="R74" i="42"/>
  <c r="R29" i="42"/>
  <c r="R44" i="42"/>
  <c r="AX29" i="42"/>
  <c r="AX44" i="42"/>
  <c r="AX100" i="42"/>
  <c r="AX75" i="42"/>
  <c r="AX76" i="42"/>
  <c r="AX74" i="42"/>
  <c r="AX73" i="42"/>
  <c r="CB74" i="42"/>
  <c r="CB76" i="42"/>
  <c r="CB100" i="42"/>
  <c r="CB44" i="42"/>
  <c r="CB29" i="42"/>
  <c r="CB75" i="42"/>
  <c r="CB73" i="42"/>
  <c r="BQ100" i="42"/>
  <c r="BQ75" i="42"/>
  <c r="BQ73" i="42"/>
  <c r="BQ76" i="42"/>
  <c r="BQ74" i="42"/>
  <c r="BQ44" i="42"/>
  <c r="BQ29" i="42"/>
  <c r="AM98" i="42"/>
  <c r="AM82" i="42"/>
  <c r="AM71" i="42"/>
  <c r="AM27" i="42"/>
  <c r="AM63" i="42"/>
  <c r="AM69" i="42"/>
  <c r="AM64" i="42"/>
  <c r="AM42" i="42"/>
  <c r="BE26" i="44"/>
  <c r="BE98" i="44"/>
  <c r="BE71" i="44"/>
  <c r="BE69" i="44"/>
  <c r="BE67" i="44"/>
  <c r="BE39" i="44"/>
  <c r="BU75" i="42"/>
  <c r="BU73" i="42"/>
  <c r="BU74" i="42"/>
  <c r="BU76" i="42"/>
  <c r="BU100" i="42"/>
  <c r="BU44" i="42"/>
  <c r="BU29" i="42"/>
  <c r="U74" i="42"/>
  <c r="U29" i="42"/>
  <c r="U100" i="42"/>
  <c r="U76" i="42"/>
  <c r="U73" i="42"/>
  <c r="U75" i="42"/>
  <c r="U44" i="42"/>
  <c r="BA26" i="44"/>
  <c r="BA98" i="44"/>
  <c r="BA67" i="44"/>
  <c r="BA69" i="44"/>
  <c r="BA71" i="44"/>
  <c r="BA39" i="44"/>
  <c r="V42" i="42"/>
  <c r="V98" i="42"/>
  <c r="V69" i="42"/>
  <c r="V71" i="42"/>
  <c r="V64" i="42"/>
  <c r="V82" i="42"/>
  <c r="V63" i="42"/>
  <c r="V27" i="42"/>
  <c r="S28" i="42"/>
  <c r="S99" i="42"/>
  <c r="S83" i="42"/>
  <c r="S70" i="42"/>
  <c r="S62" i="42"/>
  <c r="S43" i="42"/>
  <c r="S72" i="42"/>
  <c r="BE70" i="42"/>
  <c r="BE62" i="42"/>
  <c r="BE72" i="42"/>
  <c r="BE43" i="42"/>
  <c r="BE99" i="42"/>
  <c r="BE83" i="42"/>
  <c r="BE28" i="42"/>
  <c r="AQ39" i="44"/>
  <c r="AQ26" i="44"/>
  <c r="AQ98" i="44"/>
  <c r="AQ69" i="44"/>
  <c r="AQ67" i="44"/>
  <c r="AQ71" i="44"/>
  <c r="S69" i="42"/>
  <c r="S63" i="42"/>
  <c r="S42" i="42"/>
  <c r="S82" i="42"/>
  <c r="S71" i="42"/>
  <c r="S27" i="42"/>
  <c r="S98" i="42"/>
  <c r="S64" i="42"/>
  <c r="BP99" i="42"/>
  <c r="BP28" i="42"/>
  <c r="BP83" i="42"/>
  <c r="BP72" i="42"/>
  <c r="BP70" i="42"/>
  <c r="BP43" i="42"/>
  <c r="BP62" i="42"/>
  <c r="AY42" i="42"/>
  <c r="AY27" i="42"/>
  <c r="AY98" i="42"/>
  <c r="AY71" i="42"/>
  <c r="AY69" i="42"/>
  <c r="AY63" i="42"/>
  <c r="AY82" i="42"/>
  <c r="AY64" i="42"/>
  <c r="U25" i="44"/>
  <c r="U97" i="44"/>
  <c r="U74" i="44"/>
  <c r="U75" i="44"/>
  <c r="U72" i="44"/>
  <c r="U68" i="44"/>
  <c r="U73" i="44"/>
  <c r="U70" i="44"/>
  <c r="U66" i="44"/>
  <c r="U38" i="44"/>
  <c r="BI100" i="42"/>
  <c r="BI29" i="42"/>
  <c r="BI73" i="42"/>
  <c r="BI74" i="42"/>
  <c r="BI75" i="42"/>
  <c r="BI76" i="42"/>
  <c r="BI44" i="42"/>
  <c r="BD72" i="42"/>
  <c r="BD70" i="42"/>
  <c r="BD62" i="42"/>
  <c r="BD83" i="42"/>
  <c r="BD99" i="42"/>
  <c r="BD28" i="42"/>
  <c r="BD43" i="42"/>
  <c r="BZ43" i="42"/>
  <c r="BZ99" i="42"/>
  <c r="BZ70" i="42"/>
  <c r="BZ72" i="42"/>
  <c r="BZ62" i="42"/>
  <c r="BZ28" i="42"/>
  <c r="BZ83" i="42"/>
  <c r="AP44" i="42"/>
  <c r="AP75" i="42"/>
  <c r="AP73" i="42"/>
  <c r="AP100" i="42"/>
  <c r="AP74" i="42"/>
  <c r="AP29" i="42"/>
  <c r="AP76" i="42"/>
  <c r="AI75" i="42"/>
  <c r="AI73" i="42"/>
  <c r="AI44" i="42"/>
  <c r="AI100" i="42"/>
  <c r="AI76" i="42"/>
  <c r="AI29" i="42"/>
  <c r="AI74" i="42"/>
  <c r="AD39" i="44"/>
  <c r="AD26" i="44"/>
  <c r="AD98" i="44"/>
  <c r="AD71" i="44"/>
  <c r="AD69" i="44"/>
  <c r="AD67" i="44"/>
  <c r="AA100" i="42"/>
  <c r="AA73" i="42"/>
  <c r="AA74" i="42"/>
  <c r="AA44" i="42"/>
  <c r="AA75" i="42"/>
  <c r="AA76" i="42"/>
  <c r="AA29" i="42"/>
  <c r="CE76" i="42"/>
  <c r="CE74" i="42"/>
  <c r="CE75" i="42"/>
  <c r="CE44" i="42"/>
  <c r="CE100" i="42"/>
  <c r="CE73" i="42"/>
  <c r="CE29" i="42"/>
  <c r="Y37" i="44"/>
  <c r="Y46" i="44"/>
  <c r="Y87" i="44"/>
  <c r="Y96" i="44"/>
  <c r="Y65" i="44"/>
  <c r="Y47" i="44"/>
  <c r="Y24" i="44"/>
  <c r="Y48" i="44"/>
  <c r="AJ26" i="44"/>
  <c r="AJ98" i="44"/>
  <c r="AJ71" i="44"/>
  <c r="AJ69" i="44"/>
  <c r="AJ67" i="44"/>
  <c r="AJ39" i="44"/>
  <c r="BS99" i="42"/>
  <c r="BS70" i="42"/>
  <c r="BS72" i="42"/>
  <c r="BS43" i="42"/>
  <c r="BS62" i="42"/>
  <c r="BS83" i="42"/>
  <c r="BS28" i="42"/>
  <c r="AB74" i="42"/>
  <c r="AB29" i="42"/>
  <c r="AB75" i="42"/>
  <c r="AB76" i="42"/>
  <c r="AB44" i="42"/>
  <c r="AB100" i="42"/>
  <c r="AB73" i="42"/>
  <c r="AH75" i="42"/>
  <c r="AH76" i="42"/>
  <c r="AH74" i="42"/>
  <c r="AH73" i="42"/>
  <c r="AH44" i="42"/>
  <c r="AH29" i="42"/>
  <c r="AH100" i="42"/>
  <c r="BG39" i="44"/>
  <c r="BG26" i="44"/>
  <c r="BG98" i="44"/>
  <c r="BG69" i="44"/>
  <c r="BG71" i="44"/>
  <c r="BG67" i="44"/>
  <c r="CD99" i="42"/>
  <c r="CD70" i="42"/>
  <c r="CD83" i="42"/>
  <c r="CD72" i="42"/>
  <c r="CD62" i="42"/>
  <c r="CD43" i="42"/>
  <c r="CD28" i="42"/>
  <c r="AO73" i="42"/>
  <c r="AO75" i="42"/>
  <c r="AO76" i="42"/>
  <c r="AO100" i="42"/>
  <c r="AO74" i="42"/>
  <c r="AO44" i="42"/>
  <c r="AO29" i="42"/>
  <c r="AS26" i="44"/>
  <c r="AS39" i="44"/>
  <c r="AS98" i="44"/>
  <c r="AS67" i="44"/>
  <c r="AS71" i="44"/>
  <c r="AS69" i="44"/>
  <c r="CD75" i="42"/>
  <c r="CD76" i="42"/>
  <c r="CD73" i="42"/>
  <c r="CD29" i="42"/>
  <c r="CD74" i="42"/>
  <c r="CD44" i="42"/>
  <c r="CD100" i="42"/>
  <c r="AY98" i="44"/>
  <c r="AY69" i="44"/>
  <c r="AY71" i="44"/>
  <c r="AY67" i="44"/>
  <c r="AY39" i="44"/>
  <c r="AY26" i="44"/>
  <c r="CA28" i="42"/>
  <c r="CA99" i="42"/>
  <c r="CA83" i="42"/>
  <c r="CA62" i="42"/>
  <c r="CA70" i="42"/>
  <c r="CA72" i="42"/>
  <c r="CA43" i="42"/>
  <c r="BC73" i="42"/>
  <c r="BC29" i="42"/>
  <c r="BC75" i="42"/>
  <c r="BC44" i="42"/>
  <c r="BC74" i="42"/>
  <c r="BC100" i="42"/>
  <c r="BC76" i="42"/>
  <c r="AJ100" i="42"/>
  <c r="AJ76" i="42"/>
  <c r="AJ74" i="42"/>
  <c r="AJ75" i="42"/>
  <c r="AJ73" i="42"/>
  <c r="AJ44" i="42"/>
  <c r="AJ29" i="42"/>
  <c r="S37" i="44"/>
  <c r="S96" i="44"/>
  <c r="S87" i="44"/>
  <c r="S65" i="44"/>
  <c r="S46" i="44"/>
  <c r="S24" i="44"/>
  <c r="S48" i="44"/>
  <c r="S47" i="44"/>
  <c r="AB43" i="42"/>
  <c r="AB83" i="42"/>
  <c r="AB99" i="42"/>
  <c r="AB70" i="42"/>
  <c r="AB72" i="42"/>
  <c r="AB62" i="42"/>
  <c r="AB28" i="42"/>
  <c r="BD26" i="44"/>
  <c r="BD98" i="44"/>
  <c r="BD69" i="44"/>
  <c r="BD71" i="44"/>
  <c r="BD67" i="44"/>
  <c r="BD39" i="44"/>
  <c r="BN83" i="42"/>
  <c r="BN99" i="42"/>
  <c r="BN72" i="42"/>
  <c r="BN70" i="42"/>
  <c r="BN62" i="42"/>
  <c r="BN28" i="42"/>
  <c r="BN43" i="42"/>
  <c r="BN29" i="42"/>
  <c r="BN100" i="42"/>
  <c r="BN75" i="42"/>
  <c r="BN76" i="42"/>
  <c r="BN73" i="42"/>
  <c r="BN74" i="42"/>
  <c r="BN44" i="42"/>
  <c r="AX67" i="44"/>
  <c r="AX71" i="44"/>
  <c r="AX39" i="44"/>
  <c r="AX26" i="44"/>
  <c r="AX98" i="44"/>
  <c r="AX69" i="44"/>
  <c r="AE29" i="42"/>
  <c r="AE100" i="42"/>
  <c r="AE74" i="42"/>
  <c r="AE76" i="42"/>
  <c r="AE73" i="42"/>
  <c r="AE44" i="42"/>
  <c r="AE75" i="42"/>
  <c r="T97" i="44"/>
  <c r="T74" i="44"/>
  <c r="T68" i="44"/>
  <c r="T66" i="44"/>
  <c r="T25" i="44"/>
  <c r="T75" i="44"/>
  <c r="T72" i="44"/>
  <c r="T73" i="44"/>
  <c r="T70" i="44"/>
  <c r="T38" i="44"/>
  <c r="BJ44" i="42"/>
  <c r="BJ29" i="42"/>
  <c r="BJ100" i="42"/>
  <c r="BJ73" i="42"/>
  <c r="BJ75" i="42"/>
  <c r="BJ76" i="42"/>
  <c r="BJ74" i="42"/>
  <c r="Z37" i="44"/>
  <c r="Z47" i="44"/>
  <c r="Z87" i="44"/>
  <c r="Z96" i="44"/>
  <c r="Z65" i="44"/>
  <c r="Z48" i="44"/>
  <c r="Z24" i="44"/>
  <c r="Z46" i="44"/>
  <c r="BA29" i="42"/>
  <c r="BA75" i="42"/>
  <c r="BA74" i="42"/>
  <c r="BA100" i="42"/>
  <c r="BA73" i="42"/>
  <c r="BA44" i="42"/>
  <c r="BA76" i="42"/>
  <c r="AL26" i="44"/>
  <c r="AL39" i="44"/>
  <c r="AL98" i="44"/>
  <c r="AL69" i="44"/>
  <c r="AL71" i="44"/>
  <c r="AL67" i="44"/>
  <c r="BC26" i="44"/>
  <c r="BC98" i="44"/>
  <c r="BC69" i="44"/>
  <c r="BC71" i="44"/>
  <c r="BC67" i="44"/>
  <c r="BC39" i="44"/>
  <c r="BY29" i="42"/>
  <c r="BY44" i="42"/>
  <c r="BY100" i="42"/>
  <c r="BY73" i="42"/>
  <c r="BY74" i="42"/>
  <c r="BY75" i="42"/>
  <c r="BY76" i="42"/>
  <c r="AH67" i="44"/>
  <c r="AH98" i="44"/>
  <c r="AH71" i="44"/>
  <c r="AH26" i="44"/>
  <c r="AH69" i="44"/>
  <c r="AH39" i="44"/>
  <c r="BO43" i="42"/>
  <c r="BO99" i="42"/>
  <c r="BO72" i="42"/>
  <c r="BO70" i="42"/>
  <c r="BO28" i="42"/>
  <c r="BO83" i="42"/>
  <c r="BO62" i="42"/>
  <c r="AF67" i="44"/>
  <c r="AF98" i="44"/>
  <c r="AF71" i="44"/>
  <c r="AF26" i="44"/>
  <c r="AF39" i="44"/>
  <c r="AF69" i="44"/>
  <c r="CE99" i="42"/>
  <c r="CE83" i="42"/>
  <c r="CE72" i="42"/>
  <c r="CE70" i="42"/>
  <c r="CE43" i="42"/>
  <c r="CE28" i="42"/>
  <c r="CE62" i="42"/>
  <c r="AT44" i="42"/>
  <c r="AT76" i="42"/>
  <c r="AT29" i="42"/>
  <c r="AT74" i="42"/>
  <c r="AT75" i="42"/>
  <c r="AT73" i="42"/>
  <c r="AT100" i="42"/>
  <c r="BC99" i="42"/>
  <c r="BC70" i="42"/>
  <c r="BC83" i="42"/>
  <c r="BC72" i="42"/>
  <c r="BC43" i="42"/>
  <c r="BC62" i="42"/>
  <c r="BC28" i="42"/>
  <c r="AZ100" i="42"/>
  <c r="AZ76" i="42"/>
  <c r="AZ74" i="42"/>
  <c r="AZ29" i="42"/>
  <c r="AZ75" i="42"/>
  <c r="AZ73" i="42"/>
  <c r="AZ44" i="42"/>
  <c r="AC39" i="44"/>
  <c r="AC98" i="44"/>
  <c r="AC71" i="44"/>
  <c r="AC69" i="44"/>
  <c r="AC67" i="44"/>
  <c r="AC26" i="44"/>
  <c r="AZ26" i="44"/>
  <c r="AZ69" i="44"/>
  <c r="AZ71" i="44"/>
  <c r="AZ39" i="44"/>
  <c r="AZ98" i="44"/>
  <c r="AZ67" i="44"/>
  <c r="BI28" i="42"/>
  <c r="BI83" i="42"/>
  <c r="BI99" i="42"/>
  <c r="BI70" i="42"/>
  <c r="BI62" i="42"/>
  <c r="BI72" i="42"/>
  <c r="BI43" i="42"/>
  <c r="P41" i="42"/>
  <c r="W25" i="44"/>
  <c r="W97" i="44"/>
  <c r="W75" i="44"/>
  <c r="W70" i="44"/>
  <c r="W72" i="44"/>
  <c r="W68" i="44"/>
  <c r="W38" i="44"/>
  <c r="W74" i="44"/>
  <c r="W73" i="44"/>
  <c r="W66" i="44"/>
  <c r="BK29" i="42"/>
  <c r="BK75" i="42"/>
  <c r="BK76" i="42"/>
  <c r="BK73" i="42"/>
  <c r="BK44" i="42"/>
  <c r="BK100" i="42"/>
  <c r="BK74" i="42"/>
  <c r="W37" i="44"/>
  <c r="W96" i="44"/>
  <c r="W87" i="44"/>
  <c r="W65" i="44"/>
  <c r="W46" i="44"/>
  <c r="W47" i="44"/>
  <c r="W48" i="44"/>
  <c r="W24" i="44"/>
  <c r="BL74" i="42"/>
  <c r="BL75" i="42"/>
  <c r="BL76" i="42"/>
  <c r="BL73" i="42"/>
  <c r="BL44" i="42"/>
  <c r="BL29" i="42"/>
  <c r="BL100" i="42"/>
  <c r="AM26" i="44"/>
  <c r="AM39" i="44"/>
  <c r="AM71" i="44"/>
  <c r="AM69" i="44"/>
  <c r="AM67" i="44"/>
  <c r="AM98" i="44"/>
  <c r="BX44" i="42"/>
  <c r="BX74" i="42"/>
  <c r="BX75" i="42"/>
  <c r="BX76" i="42"/>
  <c r="BX73" i="42"/>
  <c r="BX100" i="42"/>
  <c r="BX29" i="42"/>
  <c r="X37" i="44"/>
  <c r="X46" i="44"/>
  <c r="X87" i="44"/>
  <c r="X96" i="44"/>
  <c r="X65" i="44"/>
  <c r="X47" i="44"/>
  <c r="X24" i="44"/>
  <c r="X48" i="44"/>
  <c r="AV43" i="42"/>
  <c r="AV83" i="42"/>
  <c r="AV72" i="42"/>
  <c r="AV62" i="42"/>
  <c r="AV28" i="42"/>
  <c r="AV99" i="42"/>
  <c r="AV70" i="42"/>
  <c r="BY72" i="42"/>
  <c r="BY43" i="42"/>
  <c r="BY70" i="42"/>
  <c r="BY83" i="42"/>
  <c r="BY99" i="42"/>
  <c r="BY62" i="42"/>
  <c r="BY28" i="42"/>
  <c r="BO29" i="42"/>
  <c r="BO76" i="42"/>
  <c r="BO74" i="42"/>
  <c r="BO75" i="42"/>
  <c r="BO44" i="42"/>
  <c r="BO100" i="42"/>
  <c r="BO73" i="42"/>
  <c r="AP39" i="44"/>
  <c r="AP26" i="44"/>
  <c r="AP98" i="44"/>
  <c r="AP71" i="44"/>
  <c r="AP67" i="44"/>
  <c r="AP69" i="44"/>
  <c r="BQ99" i="42"/>
  <c r="BQ72" i="42"/>
  <c r="BQ70" i="42"/>
  <c r="BQ62" i="42"/>
  <c r="BQ43" i="42"/>
  <c r="BQ83" i="42"/>
  <c r="BQ28" i="42"/>
  <c r="V73" i="42"/>
  <c r="V75" i="42"/>
  <c r="V76" i="42"/>
  <c r="V74" i="42"/>
  <c r="V44" i="42"/>
  <c r="V29" i="42"/>
  <c r="V100" i="42"/>
  <c r="AA43" i="42"/>
  <c r="AA83" i="42"/>
  <c r="AA99" i="42"/>
  <c r="AA28" i="42"/>
  <c r="AA72" i="42"/>
  <c r="AA62" i="42"/>
  <c r="AA70" i="42"/>
  <c r="AV29" i="42"/>
  <c r="AV74" i="42"/>
  <c r="AV75" i="42"/>
  <c r="AV76" i="42"/>
  <c r="AV73" i="42"/>
  <c r="AV100" i="42"/>
  <c r="AV44" i="42"/>
  <c r="BR100" i="42"/>
  <c r="BR73" i="42"/>
  <c r="BR75" i="42"/>
  <c r="BR76" i="42"/>
  <c r="BR74" i="42"/>
  <c r="BR44" i="42"/>
  <c r="BR29" i="42"/>
  <c r="V66" i="44"/>
  <c r="V68" i="44"/>
  <c r="V25" i="44"/>
  <c r="V97" i="44"/>
  <c r="V75" i="44"/>
  <c r="V72" i="44"/>
  <c r="V74" i="44"/>
  <c r="V73" i="44"/>
  <c r="V38" i="44"/>
  <c r="V70" i="44"/>
  <c r="T29" i="42"/>
  <c r="T100" i="42"/>
  <c r="T76" i="42"/>
  <c r="T75" i="42"/>
  <c r="T73" i="42"/>
  <c r="T74" i="42"/>
  <c r="T44" i="42"/>
  <c r="AQ64" i="42"/>
  <c r="AQ63" i="42"/>
  <c r="AQ27" i="42"/>
  <c r="AQ82" i="42"/>
  <c r="AQ71" i="42"/>
  <c r="AQ69" i="42"/>
  <c r="AQ42" i="42"/>
  <c r="AQ98" i="42"/>
  <c r="BE75" i="42"/>
  <c r="BE100" i="42"/>
  <c r="BE29" i="42"/>
  <c r="BE74" i="42"/>
  <c r="BE76" i="42"/>
  <c r="BE73" i="42"/>
  <c r="BE44" i="42"/>
  <c r="AF74" i="42"/>
  <c r="AF100" i="42"/>
  <c r="AF75" i="42"/>
  <c r="AF73" i="42"/>
  <c r="AF44" i="42"/>
  <c r="AF76" i="42"/>
  <c r="AF29" i="42"/>
  <c r="BB44" i="42"/>
  <c r="BB100" i="42"/>
  <c r="BB29" i="42"/>
  <c r="BB75" i="42"/>
  <c r="BB76" i="42"/>
  <c r="BB73" i="42"/>
  <c r="BB74" i="42"/>
  <c r="I73" i="44"/>
  <c r="I75" i="44"/>
  <c r="I72" i="44"/>
  <c r="I66" i="44"/>
  <c r="I74" i="44"/>
  <c r="I25" i="44"/>
  <c r="I68" i="44"/>
  <c r="I38" i="44"/>
  <c r="I97" i="44"/>
  <c r="I70" i="44"/>
  <c r="BG43" i="42"/>
  <c r="BG28" i="42"/>
  <c r="BG62" i="42"/>
  <c r="BG99" i="42"/>
  <c r="BG70" i="42"/>
  <c r="BG83" i="42"/>
  <c r="BG72" i="42"/>
  <c r="AR44" i="42"/>
  <c r="AR29" i="42"/>
  <c r="AR74" i="42"/>
  <c r="AR100" i="42"/>
  <c r="AR75" i="42"/>
  <c r="AR76" i="42"/>
  <c r="AR73" i="42"/>
  <c r="R24" i="44"/>
  <c r="R46" i="44"/>
  <c r="R48" i="44"/>
  <c r="R37" i="44"/>
  <c r="R47" i="44"/>
  <c r="R87" i="44"/>
  <c r="R96" i="44"/>
  <c r="R65" i="44"/>
  <c r="AS75" i="42"/>
  <c r="AS73" i="42"/>
  <c r="AS76" i="42"/>
  <c r="AS44" i="42"/>
  <c r="AS29" i="42"/>
  <c r="AS74" i="42"/>
  <c r="AS100" i="42"/>
  <c r="AA66" i="44"/>
  <c r="AA38" i="44"/>
  <c r="AA97" i="44"/>
  <c r="AA72" i="44"/>
  <c r="AA25" i="44"/>
  <c r="AA75" i="44"/>
  <c r="AA74" i="44"/>
  <c r="AA73" i="44"/>
  <c r="AA70" i="44"/>
  <c r="AA68" i="44"/>
  <c r="Z75" i="44"/>
  <c r="Z68" i="44"/>
  <c r="Z73" i="44"/>
  <c r="Z25" i="44"/>
  <c r="Z70" i="44"/>
  <c r="Z66" i="44"/>
  <c r="Z72" i="44"/>
  <c r="Z38" i="44"/>
  <c r="Z97" i="44"/>
  <c r="Z74" i="44"/>
  <c r="BK28" i="42"/>
  <c r="BK99" i="42"/>
  <c r="BK83" i="42"/>
  <c r="BK72" i="42"/>
  <c r="BK70" i="42"/>
  <c r="BK43" i="42"/>
  <c r="BK62" i="42"/>
  <c r="AP27" i="42"/>
  <c r="AP82" i="42"/>
  <c r="AP69" i="42"/>
  <c r="AP64" i="42"/>
  <c r="AP42" i="42"/>
  <c r="AP63" i="42"/>
  <c r="AP98" i="42"/>
  <c r="AP71" i="42"/>
  <c r="AV39" i="44"/>
  <c r="AV98" i="44"/>
  <c r="AV67" i="44"/>
  <c r="AV69" i="44"/>
  <c r="AV71" i="44"/>
  <c r="AV26" i="44"/>
  <c r="N52" i="42"/>
  <c r="N51" i="42"/>
  <c r="N77" i="42"/>
  <c r="N97" i="42"/>
  <c r="N53" i="42"/>
  <c r="N41" i="42"/>
  <c r="N26" i="42"/>
  <c r="U43" i="42"/>
  <c r="U70" i="42"/>
  <c r="U99" i="42"/>
  <c r="U28" i="42"/>
  <c r="U83" i="42"/>
  <c r="U72" i="42"/>
  <c r="U62" i="42"/>
  <c r="BH73" i="42"/>
  <c r="BH29" i="42"/>
  <c r="BH44" i="42"/>
  <c r="BH74" i="42"/>
  <c r="BH75" i="42"/>
  <c r="BH76" i="42"/>
  <c r="BH100" i="42"/>
  <c r="AE39" i="44"/>
  <c r="AE67" i="44"/>
  <c r="AE98" i="44"/>
  <c r="AE26" i="44"/>
  <c r="AE71" i="44"/>
  <c r="AE69" i="44"/>
  <c r="R43" i="42"/>
  <c r="R83" i="42"/>
  <c r="R99" i="42"/>
  <c r="R72" i="42"/>
  <c r="R70" i="42"/>
  <c r="R62" i="42"/>
  <c r="R28" i="42"/>
  <c r="AQ44" i="42"/>
  <c r="AQ75" i="42"/>
  <c r="AQ100" i="42"/>
  <c r="AQ73" i="42"/>
  <c r="AQ74" i="42"/>
  <c r="AQ76" i="42"/>
  <c r="AQ29" i="42"/>
  <c r="AY100" i="42"/>
  <c r="AY74" i="42"/>
  <c r="AY75" i="42"/>
  <c r="AY44" i="42"/>
  <c r="AY73" i="42"/>
  <c r="AY76" i="42"/>
  <c r="AY29" i="42"/>
  <c r="BW44" i="42"/>
  <c r="BW100" i="42"/>
  <c r="BW73" i="42"/>
  <c r="BW29" i="42"/>
  <c r="BW76" i="42"/>
  <c r="BW75" i="42"/>
  <c r="BW74" i="42"/>
  <c r="AL100" i="42"/>
  <c r="AL73" i="42"/>
  <c r="AL75" i="42"/>
  <c r="AL74" i="42"/>
  <c r="AL76" i="42"/>
  <c r="AL44" i="42"/>
  <c r="AL29" i="42"/>
  <c r="BJ43" i="42"/>
  <c r="BJ62" i="42"/>
  <c r="BJ72" i="42"/>
  <c r="BJ83" i="42"/>
  <c r="BJ99" i="42"/>
  <c r="BJ28" i="42"/>
  <c r="BJ70" i="42"/>
  <c r="AU26" i="44"/>
  <c r="AU39" i="44"/>
  <c r="AU71" i="44"/>
  <c r="AU98" i="44"/>
  <c r="AU67" i="44"/>
  <c r="AU69" i="44"/>
  <c r="BG44" i="42"/>
  <c r="BG100" i="42"/>
  <c r="BG75" i="42"/>
  <c r="BG76" i="42"/>
  <c r="BG29" i="42"/>
  <c r="BG73" i="42"/>
  <c r="BG74" i="42"/>
  <c r="AD44" i="42"/>
  <c r="AD73" i="42"/>
  <c r="AD100" i="42"/>
  <c r="AD75" i="42"/>
  <c r="AD76" i="42"/>
  <c r="AD74" i="42"/>
  <c r="AD29" i="42"/>
  <c r="BB26" i="44"/>
  <c r="BB98" i="44"/>
  <c r="BB69" i="44"/>
  <c r="BB67" i="44"/>
  <c r="BB71" i="44"/>
  <c r="BB39" i="44"/>
  <c r="BS73" i="42"/>
  <c r="BS100" i="42"/>
  <c r="BS76" i="42"/>
  <c r="BS74" i="42"/>
  <c r="BS44" i="42"/>
  <c r="BS75" i="42"/>
  <c r="BS29" i="42"/>
  <c r="BF43" i="42"/>
  <c r="BF83" i="42"/>
  <c r="BF28" i="42"/>
  <c r="BF99" i="42"/>
  <c r="BF70" i="42"/>
  <c r="BF62" i="42"/>
  <c r="BF72" i="42"/>
  <c r="V37" i="44"/>
  <c r="V46" i="44"/>
  <c r="V47" i="44"/>
  <c r="V48" i="44"/>
  <c r="V96" i="44"/>
  <c r="V87" i="44"/>
  <c r="V65" i="44"/>
  <c r="V24" i="44"/>
  <c r="T28" i="42"/>
  <c r="T99" i="42"/>
  <c r="T83" i="42"/>
  <c r="T72" i="42"/>
  <c r="T70" i="42"/>
  <c r="T62" i="42"/>
  <c r="T43" i="42"/>
  <c r="BZ44" i="42"/>
  <c r="BZ29" i="42"/>
  <c r="BZ100" i="42"/>
  <c r="BZ73" i="42"/>
  <c r="BZ75" i="42"/>
  <c r="BZ76" i="42"/>
  <c r="BZ74" i="42"/>
  <c r="AO39" i="44"/>
  <c r="AO26" i="44"/>
  <c r="AO71" i="44"/>
  <c r="AO69" i="44"/>
  <c r="AO98" i="44"/>
  <c r="AO67" i="44"/>
  <c r="Y83" i="42"/>
  <c r="Y99" i="42"/>
  <c r="Y28" i="42"/>
  <c r="Y72" i="42"/>
  <c r="Y43" i="42"/>
  <c r="Y70" i="42"/>
  <c r="Y62" i="42"/>
  <c r="BT100" i="42"/>
  <c r="BT75" i="42"/>
  <c r="BT44" i="42"/>
  <c r="BT29" i="42"/>
  <c r="BT73" i="42"/>
  <c r="BT74" i="42"/>
  <c r="BT76" i="42"/>
  <c r="AA71" i="42"/>
  <c r="AA82" i="42"/>
  <c r="AA63" i="42"/>
  <c r="AA42" i="42"/>
  <c r="AA27" i="42"/>
  <c r="AA69" i="42"/>
  <c r="AA98" i="42"/>
  <c r="AA64" i="42"/>
  <c r="BM44" i="42"/>
  <c r="BM75" i="42"/>
  <c r="BM76" i="42"/>
  <c r="BM74" i="42"/>
  <c r="BM100" i="42"/>
  <c r="BM73" i="42"/>
  <c r="BM29" i="42"/>
  <c r="U87" i="44"/>
  <c r="U24" i="44"/>
  <c r="U65" i="44"/>
  <c r="U37" i="44"/>
  <c r="U46" i="44"/>
  <c r="U47" i="44"/>
  <c r="U48" i="44"/>
  <c r="U96" i="44"/>
  <c r="CC43" i="42"/>
  <c r="CC99" i="42"/>
  <c r="CC70" i="42"/>
  <c r="CC83" i="42"/>
  <c r="CC62" i="42"/>
  <c r="CC72" i="42"/>
  <c r="CC28" i="42"/>
  <c r="BD29" i="42"/>
  <c r="BD100" i="42"/>
  <c r="BD74" i="42"/>
  <c r="BD76" i="42"/>
  <c r="BD75" i="42"/>
  <c r="BD44" i="42"/>
  <c r="BD73" i="42"/>
  <c r="AI98" i="42"/>
  <c r="AI82" i="42"/>
  <c r="AI27" i="42"/>
  <c r="AI64" i="42"/>
  <c r="AI69" i="42"/>
  <c r="AI63" i="42"/>
  <c r="AI42" i="42"/>
  <c r="AI71" i="42"/>
  <c r="AW98" i="44"/>
  <c r="AW69" i="44"/>
  <c r="AW71" i="44"/>
  <c r="AW67" i="44"/>
  <c r="AW39" i="44"/>
  <c r="AW26" i="44"/>
  <c r="BH43" i="42"/>
  <c r="BH83" i="42"/>
  <c r="BH72" i="42"/>
  <c r="BH99" i="42"/>
  <c r="BH70" i="42"/>
  <c r="BH62" i="42"/>
  <c r="BH28" i="42"/>
  <c r="AN100" i="42"/>
  <c r="AN74" i="42"/>
  <c r="AN29" i="42"/>
  <c r="AN76" i="42"/>
  <c r="AN75" i="42"/>
  <c r="AN73" i="42"/>
  <c r="AN44" i="42"/>
  <c r="BV44" i="42"/>
  <c r="BV73" i="42"/>
  <c r="BV74" i="42"/>
  <c r="BV75" i="42"/>
  <c r="BV100" i="42"/>
  <c r="BV76" i="42"/>
  <c r="BV29" i="42"/>
  <c r="X25" i="44"/>
  <c r="X97" i="44"/>
  <c r="X70" i="44"/>
  <c r="X72" i="44"/>
  <c r="X68" i="44"/>
  <c r="X75" i="44"/>
  <c r="X74" i="44"/>
  <c r="X38" i="44"/>
  <c r="X73" i="44"/>
  <c r="X66" i="44"/>
  <c r="BP75" i="42"/>
  <c r="BP44" i="42"/>
  <c r="BP29" i="42"/>
  <c r="BP76" i="42"/>
  <c r="BP74" i="42"/>
  <c r="BP100" i="42"/>
  <c r="BP73" i="42"/>
  <c r="AR43" i="42"/>
  <c r="AR70" i="42"/>
  <c r="AR62" i="42"/>
  <c r="AR83" i="42"/>
  <c r="AR72" i="42"/>
  <c r="AR99" i="42"/>
  <c r="AR28" i="42"/>
  <c r="BF39" i="44"/>
  <c r="BF26" i="44"/>
  <c r="BF98" i="44"/>
  <c r="BF71" i="44"/>
  <c r="BF69" i="44"/>
  <c r="BF67" i="44"/>
  <c r="AI26" i="44"/>
  <c r="AI98" i="44"/>
  <c r="AI71" i="44"/>
  <c r="AI69" i="44"/>
  <c r="AI67" i="44"/>
  <c r="AI39" i="44"/>
  <c r="AM100" i="42"/>
  <c r="AM73" i="42"/>
  <c r="AM76" i="42"/>
  <c r="AM75" i="42"/>
  <c r="AM44" i="42"/>
  <c r="AM29" i="42"/>
  <c r="AM74" i="42"/>
  <c r="AC98" i="42"/>
  <c r="AC42" i="42"/>
  <c r="AC63" i="42"/>
  <c r="AC69" i="42"/>
  <c r="AC64" i="42"/>
  <c r="AC71" i="42"/>
  <c r="AC27" i="42"/>
  <c r="AC82" i="42"/>
  <c r="BX43" i="42"/>
  <c r="BX28" i="42"/>
  <c r="BX83" i="42"/>
  <c r="BX72" i="42"/>
  <c r="BX99" i="42"/>
  <c r="BX62" i="42"/>
  <c r="BX70" i="42"/>
  <c r="W43" i="42"/>
  <c r="W99" i="42"/>
  <c r="W28" i="42"/>
  <c r="W70" i="42"/>
  <c r="W83" i="42"/>
  <c r="W72" i="42"/>
  <c r="W62" i="42"/>
  <c r="CA74" i="42"/>
  <c r="CA75" i="42"/>
  <c r="CA76" i="42"/>
  <c r="CA73" i="42"/>
  <c r="CA100" i="42"/>
  <c r="CA44" i="42"/>
  <c r="CA29" i="42"/>
  <c r="P52" i="42" l="1"/>
  <c r="F97" i="42"/>
  <c r="F77" i="42"/>
  <c r="F51" i="42"/>
  <c r="P51" i="42"/>
  <c r="P97" i="42"/>
  <c r="F53" i="42"/>
  <c r="P77" i="42"/>
  <c r="F26" i="42"/>
  <c r="P26" i="42"/>
  <c r="F52" i="42"/>
  <c r="M26" i="42"/>
  <c r="M51" i="42"/>
  <c r="M41" i="42"/>
  <c r="G41" i="42"/>
  <c r="G52" i="42"/>
  <c r="G51" i="42"/>
  <c r="M77" i="42"/>
  <c r="M53" i="42"/>
  <c r="M52" i="42"/>
  <c r="L53" i="42"/>
  <c r="J51" i="42"/>
  <c r="W29" i="42"/>
  <c r="W44" i="42"/>
  <c r="W75" i="42"/>
  <c r="W100" i="42"/>
  <c r="W74" i="42"/>
  <c r="W76" i="42"/>
  <c r="E26" i="42"/>
  <c r="E41" i="42"/>
  <c r="G77" i="42"/>
  <c r="G26" i="42"/>
  <c r="G53" i="42"/>
  <c r="R53" i="42"/>
  <c r="R52" i="42"/>
  <c r="H53" i="42"/>
  <c r="R26" i="42"/>
  <c r="H41" i="42"/>
  <c r="R97" i="42"/>
  <c r="H52" i="42"/>
  <c r="R77" i="42"/>
  <c r="H77" i="42"/>
  <c r="R41" i="42"/>
  <c r="H51" i="42"/>
  <c r="H97" i="42"/>
  <c r="L52" i="42"/>
  <c r="Q26" i="42"/>
  <c r="Q97" i="42"/>
  <c r="Q41" i="42"/>
  <c r="Q53" i="42"/>
  <c r="Q52" i="42"/>
  <c r="Q51" i="42"/>
  <c r="I97" i="42"/>
  <c r="I51" i="42"/>
  <c r="I26" i="42"/>
  <c r="L41" i="42"/>
  <c r="I41" i="42"/>
  <c r="L77" i="42"/>
  <c r="I53" i="42"/>
  <c r="L51" i="42"/>
  <c r="I52" i="42"/>
  <c r="L26" i="42"/>
  <c r="Z73" i="42"/>
  <c r="O52" i="42"/>
  <c r="O53" i="42"/>
  <c r="O97" i="42"/>
  <c r="O26" i="42"/>
  <c r="O51" i="42"/>
  <c r="O77" i="42"/>
  <c r="Z76" i="42"/>
  <c r="Z100" i="42"/>
  <c r="Z75" i="42"/>
  <c r="Z74" i="42"/>
  <c r="K77" i="42"/>
  <c r="K97" i="42"/>
  <c r="K53" i="42"/>
  <c r="K41" i="42"/>
  <c r="K26" i="42"/>
  <c r="K52" i="42"/>
  <c r="Z44" i="42"/>
  <c r="J77" i="42"/>
  <c r="J97" i="42"/>
  <c r="AD62" i="42"/>
  <c r="AD43" i="42"/>
  <c r="AD83" i="42"/>
  <c r="AD99" i="42"/>
  <c r="AD70" i="42"/>
  <c r="AD72" i="42"/>
  <c r="AD28" i="42"/>
  <c r="T69" i="42"/>
  <c r="T63" i="42"/>
  <c r="T64" i="42"/>
  <c r="T42" i="42"/>
  <c r="T98" i="42"/>
  <c r="T82" i="42"/>
  <c r="T71" i="42"/>
  <c r="T27" i="42"/>
  <c r="U42" i="42"/>
  <c r="U98" i="42"/>
  <c r="U71" i="42"/>
  <c r="U69" i="42"/>
  <c r="U63" i="42"/>
  <c r="U64" i="42"/>
  <c r="U27" i="42"/>
  <c r="U82" i="42"/>
  <c r="J41" i="42"/>
  <c r="J26" i="42"/>
  <c r="J53" i="42"/>
  <c r="W63" i="42"/>
  <c r="W69" i="42"/>
  <c r="W27" i="42"/>
  <c r="W98" i="42"/>
  <c r="W42" i="42"/>
  <c r="W82" i="42"/>
  <c r="W71" i="42"/>
  <c r="W64" i="42"/>
  <c r="X100" i="42"/>
  <c r="X29" i="42"/>
  <c r="X76" i="42"/>
  <c r="X75" i="42"/>
  <c r="X74" i="42"/>
  <c r="X73" i="42"/>
  <c r="X44" i="42"/>
  <c r="G87" i="44"/>
  <c r="G96" i="44"/>
  <c r="G65" i="44"/>
  <c r="G46" i="44"/>
  <c r="G47" i="44"/>
  <c r="G48" i="44"/>
  <c r="G24" i="44"/>
  <c r="G37" i="44"/>
  <c r="AJ62" i="42"/>
  <c r="AJ28" i="42"/>
  <c r="AJ99" i="42"/>
  <c r="AJ70" i="42"/>
  <c r="AJ83" i="42"/>
  <c r="AJ72" i="42"/>
  <c r="AJ43" i="42"/>
  <c r="Z39" i="44"/>
  <c r="Z26" i="44"/>
  <c r="Z98" i="44"/>
  <c r="Z71" i="44"/>
  <c r="Z69" i="44"/>
  <c r="Z67" i="44"/>
  <c r="D96" i="44"/>
  <c r="D24" i="44"/>
  <c r="D37" i="44"/>
  <c r="J47" i="44"/>
  <c r="J46" i="44"/>
  <c r="J87" i="44"/>
  <c r="J96" i="44"/>
  <c r="J65" i="44"/>
  <c r="J48" i="44"/>
  <c r="J24" i="44"/>
  <c r="J37" i="44"/>
  <c r="F96" i="44"/>
  <c r="F37" i="44"/>
  <c r="F87" i="44"/>
  <c r="F65" i="44"/>
  <c r="F46" i="44"/>
  <c r="F47" i="44"/>
  <c r="F24" i="44"/>
  <c r="F48" i="44"/>
  <c r="AC72" i="42"/>
  <c r="AC43" i="42"/>
  <c r="AC62" i="42"/>
  <c r="AC83" i="42"/>
  <c r="AC99" i="42"/>
  <c r="AC28" i="42"/>
  <c r="AC70" i="42"/>
  <c r="S26" i="44"/>
  <c r="S69" i="44"/>
  <c r="S67" i="44"/>
  <c r="S39" i="44"/>
  <c r="S98" i="44"/>
  <c r="S71" i="44"/>
  <c r="O26" i="44"/>
  <c r="O39" i="44"/>
  <c r="O71" i="44"/>
  <c r="O98" i="44"/>
  <c r="O67" i="44"/>
  <c r="O69" i="44"/>
  <c r="Z98" i="42"/>
  <c r="Z71" i="42"/>
  <c r="Z63" i="42"/>
  <c r="Z69" i="42"/>
  <c r="Z27" i="42"/>
  <c r="Z64" i="42"/>
  <c r="Z42" i="42"/>
  <c r="Z82" i="42"/>
  <c r="J38" i="44"/>
  <c r="J25" i="44"/>
  <c r="J97" i="44"/>
  <c r="J73" i="44"/>
  <c r="J70" i="44"/>
  <c r="J75" i="44"/>
  <c r="J72" i="44"/>
  <c r="J74" i="44"/>
  <c r="J66" i="44"/>
  <c r="J68" i="44"/>
  <c r="I46" i="44"/>
  <c r="I24" i="44"/>
  <c r="I37" i="44"/>
  <c r="I87" i="44"/>
  <c r="I96" i="44"/>
  <c r="I65" i="44"/>
  <c r="I47" i="44"/>
  <c r="I48" i="44"/>
  <c r="BA62" i="42"/>
  <c r="BA83" i="42"/>
  <c r="BA72" i="42"/>
  <c r="BA99" i="42"/>
  <c r="BA70" i="42"/>
  <c r="BA43" i="42"/>
  <c r="BA28" i="42"/>
  <c r="M65" i="44"/>
  <c r="M46" i="44"/>
  <c r="M47" i="44"/>
  <c r="M37" i="44"/>
  <c r="M48" i="44"/>
  <c r="M24" i="44"/>
  <c r="M87" i="44"/>
  <c r="M96" i="44"/>
  <c r="Q48" i="44"/>
  <c r="Q24" i="44"/>
  <c r="Q87" i="44"/>
  <c r="Q96" i="44"/>
  <c r="Q65" i="44"/>
  <c r="Q37" i="44"/>
  <c r="Q46" i="44"/>
  <c r="Q47" i="44"/>
  <c r="T26" i="44"/>
  <c r="T98" i="44"/>
  <c r="T69" i="44"/>
  <c r="T67" i="44"/>
  <c r="T71" i="44"/>
  <c r="T39" i="44"/>
  <c r="O38" i="44"/>
  <c r="O97" i="44"/>
  <c r="O73" i="44"/>
  <c r="O74" i="44"/>
  <c r="O75" i="44"/>
  <c r="O25" i="44"/>
  <c r="O70" i="44"/>
  <c r="O72" i="44"/>
  <c r="O68" i="44"/>
  <c r="O66" i="44"/>
  <c r="R26" i="44"/>
  <c r="R98" i="44"/>
  <c r="R71" i="44"/>
  <c r="R69" i="44"/>
  <c r="R67" i="44"/>
  <c r="R39" i="44"/>
  <c r="P25" i="44"/>
  <c r="P72" i="44"/>
  <c r="P38" i="44"/>
  <c r="P74" i="44"/>
  <c r="P75" i="44"/>
  <c r="P70" i="44"/>
  <c r="P66" i="44"/>
  <c r="P73" i="44"/>
  <c r="P97" i="44"/>
  <c r="P68" i="44"/>
  <c r="W39" i="44"/>
  <c r="W26" i="44"/>
  <c r="W98" i="44"/>
  <c r="W71" i="44"/>
  <c r="W69" i="44"/>
  <c r="W67" i="44"/>
  <c r="AL62" i="42"/>
  <c r="AL28" i="42"/>
  <c r="AL99" i="42"/>
  <c r="AL70" i="42"/>
  <c r="AL72" i="42"/>
  <c r="AL83" i="42"/>
  <c r="AL43" i="42"/>
  <c r="AG83" i="42"/>
  <c r="AG72" i="42"/>
  <c r="AG28" i="42"/>
  <c r="AG99" i="42"/>
  <c r="AG70" i="42"/>
  <c r="AG43" i="42"/>
  <c r="AG62" i="42"/>
  <c r="AO70" i="42"/>
  <c r="AO62" i="42"/>
  <c r="AO43" i="42"/>
  <c r="AO83" i="42"/>
  <c r="AO99" i="42"/>
  <c r="AO72" i="42"/>
  <c r="AO28" i="42"/>
  <c r="Y69" i="42"/>
  <c r="Y98" i="42"/>
  <c r="Y42" i="42"/>
  <c r="Y71" i="42"/>
  <c r="Y82" i="42"/>
  <c r="Y64" i="42"/>
  <c r="Y63" i="42"/>
  <c r="Y27" i="42"/>
  <c r="AU28" i="42"/>
  <c r="AU43" i="42"/>
  <c r="AU99" i="42"/>
  <c r="AU72" i="42"/>
  <c r="AU62" i="42"/>
  <c r="AU83" i="42"/>
  <c r="AU70" i="42"/>
  <c r="AF99" i="42"/>
  <c r="AF83" i="42"/>
  <c r="AF72" i="42"/>
  <c r="AF62" i="42"/>
  <c r="AF43" i="42"/>
  <c r="AF28" i="42"/>
  <c r="AF70" i="42"/>
  <c r="AT70" i="42"/>
  <c r="AT43" i="42"/>
  <c r="AT72" i="42"/>
  <c r="AT83" i="42"/>
  <c r="AT99" i="42"/>
  <c r="AT62" i="42"/>
  <c r="AT28" i="42"/>
  <c r="V39" i="44"/>
  <c r="V71" i="44"/>
  <c r="V26" i="44"/>
  <c r="V98" i="44"/>
  <c r="V69" i="44"/>
  <c r="V67" i="44"/>
  <c r="U26" i="44"/>
  <c r="U98" i="44"/>
  <c r="U69" i="44"/>
  <c r="U67" i="44"/>
  <c r="U71" i="44"/>
  <c r="U39" i="44"/>
  <c r="AM72" i="42"/>
  <c r="AM62" i="42"/>
  <c r="AM28" i="42"/>
  <c r="AM99" i="42"/>
  <c r="AM70" i="42"/>
  <c r="AM83" i="42"/>
  <c r="AM43" i="42"/>
  <c r="N38" i="44"/>
  <c r="N70" i="44"/>
  <c r="N75" i="44"/>
  <c r="N74" i="44"/>
  <c r="N25" i="44"/>
  <c r="N72" i="44"/>
  <c r="N68" i="44"/>
  <c r="N66" i="44"/>
  <c r="N97" i="44"/>
  <c r="N73" i="44"/>
  <c r="AH70" i="42"/>
  <c r="AH83" i="42"/>
  <c r="AH99" i="42"/>
  <c r="AH72" i="42"/>
  <c r="AH28" i="42"/>
  <c r="AH62" i="42"/>
  <c r="AH43" i="42"/>
  <c r="AY28" i="42"/>
  <c r="AY99" i="42"/>
  <c r="AY83" i="42"/>
  <c r="AY62" i="42"/>
  <c r="AY72" i="42"/>
  <c r="AY70" i="42"/>
  <c r="AY43" i="42"/>
  <c r="M38" i="44"/>
  <c r="M70" i="44"/>
  <c r="M73" i="44"/>
  <c r="M97" i="44"/>
  <c r="M75" i="44"/>
  <c r="M66" i="44"/>
  <c r="M74" i="44"/>
  <c r="M25" i="44"/>
  <c r="M72" i="44"/>
  <c r="M68" i="44"/>
  <c r="AK28" i="42"/>
  <c r="AK99" i="42"/>
  <c r="AK83" i="42"/>
  <c r="AK72" i="42"/>
  <c r="AK70" i="42"/>
  <c r="AK43" i="42"/>
  <c r="AK62" i="42"/>
  <c r="AS83" i="42"/>
  <c r="AS99" i="42"/>
  <c r="AS72" i="42"/>
  <c r="AS62" i="42"/>
  <c r="AS70" i="42"/>
  <c r="AS43" i="42"/>
  <c r="AS28" i="42"/>
  <c r="AQ43" i="42"/>
  <c r="AQ83" i="42"/>
  <c r="AQ72" i="42"/>
  <c r="AQ99" i="42"/>
  <c r="AQ28" i="42"/>
  <c r="AQ70" i="42"/>
  <c r="AQ62" i="42"/>
  <c r="AB39" i="44"/>
  <c r="AB26" i="44"/>
  <c r="AB98" i="44"/>
  <c r="AB71" i="44"/>
  <c r="AB69" i="44"/>
  <c r="AB67" i="44"/>
  <c r="E96" i="44"/>
  <c r="E37" i="44"/>
  <c r="E24" i="44"/>
  <c r="AA39" i="44"/>
  <c r="AA71" i="44"/>
  <c r="AA26" i="44"/>
  <c r="AA98" i="44"/>
  <c r="AA69" i="44"/>
  <c r="AA67" i="44"/>
  <c r="K47" i="44"/>
  <c r="K37" i="44"/>
  <c r="K46" i="44"/>
  <c r="K65" i="44"/>
  <c r="K24" i="44"/>
  <c r="K87" i="44"/>
  <c r="K96" i="44"/>
  <c r="K48" i="44"/>
  <c r="AI70" i="42"/>
  <c r="AI83" i="42"/>
  <c r="AI62" i="42"/>
  <c r="AI43" i="42"/>
  <c r="AI28" i="42"/>
  <c r="AI99" i="42"/>
  <c r="AI72" i="42"/>
  <c r="AZ72" i="42"/>
  <c r="AZ62" i="42"/>
  <c r="AZ43" i="42"/>
  <c r="AZ70" i="42"/>
  <c r="AZ28" i="42"/>
  <c r="AZ99" i="42"/>
  <c r="AZ83" i="42"/>
  <c r="AW72" i="42"/>
  <c r="AW70" i="42"/>
  <c r="AW99" i="42"/>
  <c r="AW83" i="42"/>
  <c r="AW28" i="42"/>
  <c r="AW43" i="42"/>
  <c r="AW62" i="42"/>
  <c r="Y39" i="44"/>
  <c r="Y26" i="44"/>
  <c r="Y98" i="44"/>
  <c r="Y71" i="44"/>
  <c r="Y69" i="44"/>
  <c r="Y67" i="44"/>
  <c r="O47" i="44"/>
  <c r="O48" i="44"/>
  <c r="O37" i="44"/>
  <c r="O46" i="44"/>
  <c r="O87" i="44"/>
  <c r="O96" i="44"/>
  <c r="O65" i="44"/>
  <c r="O24" i="44"/>
  <c r="K97" i="44"/>
  <c r="K72" i="44"/>
  <c r="K73" i="44"/>
  <c r="K70" i="44"/>
  <c r="K75" i="44"/>
  <c r="K74" i="44"/>
  <c r="K66" i="44"/>
  <c r="K68" i="44"/>
  <c r="K25" i="44"/>
  <c r="K38" i="44"/>
  <c r="H87" i="44"/>
  <c r="H96" i="44"/>
  <c r="H65" i="44"/>
  <c r="H47" i="44"/>
  <c r="H48" i="44"/>
  <c r="H37" i="44"/>
  <c r="H24" i="44"/>
  <c r="H46" i="44"/>
  <c r="X39" i="44"/>
  <c r="X26" i="44"/>
  <c r="X98" i="44"/>
  <c r="X71" i="44"/>
  <c r="X69" i="44"/>
  <c r="X67" i="44"/>
  <c r="AE28" i="42"/>
  <c r="AE99" i="42"/>
  <c r="AE83" i="42"/>
  <c r="AE72" i="42"/>
  <c r="AE62" i="42"/>
  <c r="AE70" i="42"/>
  <c r="AE43" i="42"/>
  <c r="D97" i="42"/>
  <c r="D26" i="42"/>
  <c r="D41" i="42"/>
  <c r="P71" i="44"/>
  <c r="P67" i="44"/>
  <c r="P69" i="44"/>
  <c r="P26" i="44"/>
  <c r="P39" i="44"/>
  <c r="P98" i="44"/>
  <c r="AN83" i="42"/>
  <c r="AN99" i="42"/>
  <c r="AN70" i="42"/>
  <c r="AN72" i="42"/>
  <c r="AN62" i="42"/>
  <c r="AN43" i="42"/>
  <c r="AN28" i="42"/>
  <c r="L72" i="44"/>
  <c r="L70" i="44"/>
  <c r="L75" i="44"/>
  <c r="L73" i="44"/>
  <c r="L66" i="44"/>
  <c r="L97" i="44"/>
  <c r="L74" i="44"/>
  <c r="L25" i="44"/>
  <c r="L68" i="44"/>
  <c r="L38" i="44"/>
  <c r="P46" i="44"/>
  <c r="P87" i="44"/>
  <c r="P24" i="44"/>
  <c r="P96" i="44"/>
  <c r="P37" i="44"/>
  <c r="P48" i="44"/>
  <c r="P65" i="44"/>
  <c r="P47" i="44"/>
  <c r="BB62" i="42"/>
  <c r="BB99" i="42"/>
  <c r="BB83" i="42"/>
  <c r="BB70" i="42"/>
  <c r="BB43" i="42"/>
  <c r="BB72" i="42"/>
  <c r="BB28" i="42"/>
  <c r="L46" i="44"/>
  <c r="L47" i="44"/>
  <c r="L96" i="44"/>
  <c r="L87" i="44"/>
  <c r="L65" i="44"/>
  <c r="L48" i="44"/>
  <c r="L24" i="44"/>
  <c r="L37" i="44"/>
  <c r="R27" i="42"/>
  <c r="R98" i="42"/>
  <c r="R82" i="42"/>
  <c r="R71" i="42"/>
  <c r="R63" i="42"/>
  <c r="R64" i="42"/>
  <c r="R69" i="42"/>
  <c r="R42" i="42"/>
  <c r="Q75" i="44"/>
  <c r="Q70" i="44"/>
  <c r="Q68" i="44"/>
  <c r="Q73" i="44"/>
  <c r="Q66" i="44"/>
  <c r="Q38" i="44"/>
  <c r="Q25" i="44"/>
  <c r="Q97" i="44"/>
  <c r="Q72" i="44"/>
  <c r="Q74" i="44"/>
  <c r="R74" i="44"/>
  <c r="R72" i="44"/>
  <c r="R68" i="44"/>
  <c r="R38" i="44"/>
  <c r="R97" i="44"/>
  <c r="R73" i="44"/>
  <c r="R25" i="44"/>
  <c r="R75" i="44"/>
  <c r="R70" i="44"/>
  <c r="R66" i="44"/>
  <c r="AX43" i="42"/>
  <c r="AX28" i="42"/>
  <c r="AX99" i="42"/>
  <c r="AX83" i="42"/>
  <c r="AX70" i="42"/>
  <c r="AX72" i="42"/>
  <c r="AX62" i="42"/>
  <c r="I26" i="44"/>
  <c r="I98" i="44"/>
  <c r="I71" i="44"/>
  <c r="I69" i="44"/>
  <c r="I67" i="44"/>
  <c r="I39" i="44"/>
  <c r="Y75" i="42"/>
  <c r="Y73" i="42"/>
  <c r="Y74" i="42"/>
  <c r="Y100" i="42"/>
  <c r="Y76" i="42"/>
  <c r="Y44" i="42"/>
  <c r="Y29" i="42"/>
  <c r="N47" i="44"/>
  <c r="N37" i="44"/>
  <c r="N46" i="44"/>
  <c r="N87" i="44"/>
  <c r="N65" i="44"/>
  <c r="N48" i="44"/>
  <c r="N24" i="44"/>
  <c r="N96" i="44"/>
  <c r="M26" i="44" l="1"/>
  <c r="M39" i="44"/>
  <c r="M98" i="44"/>
  <c r="M71" i="44"/>
  <c r="M69" i="44"/>
  <c r="M67" i="44"/>
  <c r="N26" i="44"/>
  <c r="N39" i="44"/>
  <c r="N98" i="44"/>
  <c r="N71" i="44"/>
  <c r="N69" i="44"/>
  <c r="N67" i="44"/>
  <c r="J26" i="44"/>
  <c r="J71" i="44"/>
  <c r="J67" i="44"/>
  <c r="J39" i="44"/>
  <c r="J98" i="44"/>
  <c r="J69" i="44"/>
  <c r="K26" i="44"/>
  <c r="K39" i="44"/>
  <c r="K98" i="44"/>
  <c r="K69" i="44"/>
  <c r="K71" i="44"/>
  <c r="K67" i="44"/>
  <c r="Q26" i="44"/>
  <c r="Q98" i="44"/>
  <c r="Q71" i="44"/>
  <c r="Q69" i="44"/>
  <c r="Q67" i="44"/>
  <c r="Q39" i="44"/>
  <c r="L26" i="44"/>
  <c r="L98" i="44"/>
  <c r="L71" i="44"/>
  <c r="L69" i="44"/>
  <c r="L67" i="44"/>
  <c r="L39" i="4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Esra Yan</author>
  </authors>
  <commentList>
    <comment ref="Q8" authorId="0" shapeId="0" xr:uid="{0F38BF01-B738-480E-9352-B8D367DB3F13}">
      <text>
        <r>
          <rPr>
            <b/>
            <sz val="9"/>
            <color indexed="81"/>
            <rFont val="Segoe UI"/>
            <family val="2"/>
          </rPr>
          <t xml:space="preserve">ANPLICON GmbH: 
§ 6a Abs.1 Nr.2 StromNEV:
a) </t>
        </r>
        <r>
          <rPr>
            <sz val="9"/>
            <color indexed="81"/>
            <rFont val="Segoe UI"/>
            <family val="2"/>
          </rPr>
          <t xml:space="preserve">Indexreihe Ortskanäle, Bauleistungen am Bauwerk (Tiefbau), ohne Umsatzsteuer (Statistisches Bundesamt, Fachserie 17, Preisindizes für die Bauwirtschaft) mit einem Anteil von 70 Prozent und
</t>
        </r>
        <r>
          <rPr>
            <b/>
            <sz val="9"/>
            <color indexed="81"/>
            <rFont val="Segoe UI"/>
            <family val="2"/>
          </rPr>
          <t>b)</t>
        </r>
        <r>
          <rPr>
            <sz val="9"/>
            <color indexed="81"/>
            <rFont val="Segoe UI"/>
            <family val="2"/>
          </rPr>
          <t xml:space="preserve"> Index Andere elektrische Leiter für eine Spannung von mehr als 1 000 Volt (Statistisches Bundesamt, Fachserie 17, Index der Erzeugerpreise gewerblicher Produkte) mit einem Anteil von 30 Prozent</t>
        </r>
      </text>
    </comment>
    <comment ref="AD8" authorId="0" shapeId="0" xr:uid="{70C75440-2B8E-4885-A603-063ECA057ADA}">
      <text>
        <r>
          <rPr>
            <b/>
            <sz val="9"/>
            <color indexed="81"/>
            <rFont val="Segoe UI"/>
            <family val="2"/>
          </rPr>
          <t>ANPLICON GmbH:
§ 6a Abs. 1 Nr. 3 StromNEV:
a)</t>
        </r>
        <r>
          <rPr>
            <sz val="9"/>
            <color indexed="81"/>
            <rFont val="Segoe UI"/>
            <family val="2"/>
          </rPr>
          <t xml:space="preserve"> Indexreihe Ortskanäle, Bauleistungen am Bauwerk (Tiefbau), ohne Umsatzsteuer (Statistisches Bundesamt, Fachserie 17, Preisindizes für die Bauwirtschaft) mit einem Anteil von 50 Prozent,
</t>
        </r>
        <r>
          <rPr>
            <b/>
            <sz val="9"/>
            <color indexed="81"/>
            <rFont val="Segoe UI"/>
            <family val="2"/>
          </rPr>
          <t>b)</t>
        </r>
        <r>
          <rPr>
            <sz val="9"/>
            <color indexed="81"/>
            <rFont val="Segoe UI"/>
            <family val="2"/>
          </rPr>
          <t xml:space="preserve"> Index Andere elektrische Leiter für eine Spannung von mehr als 1 000 Volt (Statistisches Bundesamt, Fachserie 17, Index der Erzeugerpreise gewerblicher Produkte) mit einem Anteil von 15 Prozent und
</t>
        </r>
        <r>
          <rPr>
            <b/>
            <sz val="9"/>
            <color indexed="81"/>
            <rFont val="Segoe UI"/>
            <family val="2"/>
          </rPr>
          <t xml:space="preserve">c) </t>
        </r>
        <r>
          <rPr>
            <sz val="9"/>
            <color indexed="81"/>
            <rFont val="Segoe UI"/>
            <family val="2"/>
          </rPr>
          <t>Index Türme und Gittermaste, aus Eisen oder Stahl (Statistisches Bundesamt, Fachserie 17, Index der Erzeugerpreise gewerblicher Produkte) mit einem Anteil von 35 Prozent</t>
        </r>
      </text>
    </comment>
    <comment ref="AN8" authorId="0" shapeId="0" xr:uid="{E8C60983-E626-4CB5-A790-2B35E9F0CA77}">
      <text>
        <r>
          <rPr>
            <b/>
            <sz val="9"/>
            <color indexed="81"/>
            <rFont val="Segoe UI"/>
            <family val="2"/>
          </rPr>
          <t>ANPLICON GmbH:
§ 6a Abs. 1 Nr. 4 StromNEV:
a)</t>
        </r>
        <r>
          <rPr>
            <sz val="9"/>
            <color indexed="81"/>
            <rFont val="Segoe UI"/>
            <family val="2"/>
          </rPr>
          <t xml:space="preserve"> Indexreihe Ortskanäle, Bauleistungen am Bauwerk (Tiefbau), ohne Umsatzsteuer (Statistisches Bundesamt, Fachserie 17, Preisindizes für die Bauwirtschaft) mit einem Anteil von 35 Prozent und
</t>
        </r>
        <r>
          <rPr>
            <b/>
            <sz val="9"/>
            <color indexed="81"/>
            <rFont val="Segoe UI"/>
            <family val="2"/>
          </rPr>
          <t xml:space="preserve">b) </t>
        </r>
        <r>
          <rPr>
            <sz val="9"/>
            <color indexed="81"/>
            <rFont val="Segoe UI"/>
            <family val="2"/>
          </rPr>
          <t>Index für Erzeugerpreise gewerblicher Produkte gesamt (ohne Mineralölerzeugnisse) (Statistisches Bundesamt, Fachserie 17, Index der Erzeugerpreise gewerblicher Produkte) mit einem Anteil von 65 Prozent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Esra Yan</author>
  </authors>
  <commentList>
    <comment ref="AC8" authorId="0" shapeId="0" xr:uid="{B4314F2A-69B6-4DD4-8041-B9EC32239C29}">
      <text>
        <r>
          <rPr>
            <b/>
            <sz val="9"/>
            <color indexed="81"/>
            <rFont val="Segoe UI"/>
            <family val="2"/>
          </rPr>
          <t xml:space="preserve">ANPLICON GmbH:
§ 6a Abs. 1  Nr. 3 GasNEV: 
</t>
        </r>
        <r>
          <rPr>
            <sz val="9"/>
            <color indexed="81"/>
            <rFont val="Segoe UI"/>
            <family val="2"/>
          </rPr>
          <t xml:space="preserve">für die Anlagengruppen IV.1.1 Stahlleitungen PE ummantelt, IV.1.2 Stahlleitungen kathodisch geschützt und IV.1.3 Stahlleitungen bitumiert, der Anlage 1, die für den Gastransport mit einem Druck größer als 16 bar ausgelegt sind, 
a) die Indexreihe Stahlrohre, Rohrform-, Rohrverschluss- und Rohrverbindungsstücke aus Eisen und Stahl (Statistisches Bundesamt, Fachserie 17, Index der Erzeugerpreise gewerblicher Produkte) mit einem Anteil von 40 Prozent und
b) die Indexreihe Ortskanäle, Bauleistungen am Bauwerk (Tiefbau), ohne Umsatzsteuer (Statistisches Bundesamt, Fachserie 17, Preisindizes für die Bauwirtschaft) mit einem Anteil von 60 Prozent;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Tuba Tekin</author>
  </authors>
  <commentList>
    <comment ref="L8" authorId="0" shapeId="0" xr:uid="{9A246B48-4A8B-4971-BCBE-B5EEB3AED9D3}">
      <text>
        <r>
          <rPr>
            <b/>
            <sz val="9"/>
            <color indexed="81"/>
            <rFont val="Segoe UI"/>
            <family val="2"/>
          </rPr>
          <t>ANPLICON GmbH:</t>
        </r>
        <r>
          <rPr>
            <sz val="9"/>
            <color indexed="81"/>
            <rFont val="Segoe UI"/>
            <family val="2"/>
          </rPr>
          <t xml:space="preserve">
Nachrichtlich weiter mit ausgewiesen</t>
        </r>
      </text>
    </comment>
    <comment ref="W92" authorId="0" shapeId="0" xr:uid="{9540EB26-F290-41CC-91A6-15FCE152511F}">
      <text>
        <r>
          <rPr>
            <b/>
            <sz val="9"/>
            <color indexed="81"/>
            <rFont val="Segoe UI"/>
            <family val="2"/>
          </rPr>
          <t>ANPLICON GmbH:</t>
        </r>
        <r>
          <rPr>
            <sz val="9"/>
            <color indexed="81"/>
            <rFont val="Segoe UI"/>
            <family val="2"/>
          </rPr>
          <t xml:space="preserve">
Wert 1948 (2,320) aus den veröffentlichten Preisindizes gemäß GasNEV für das Jahr 2020 der BK9 übernommen ("geschätzter Wert").</t>
        </r>
      </text>
    </comment>
  </commentList>
</comments>
</file>

<file path=xl/sharedStrings.xml><?xml version="1.0" encoding="utf-8"?>
<sst xmlns="http://schemas.openxmlformats.org/spreadsheetml/2006/main" count="720" uniqueCount="425">
  <si>
    <t>Übersicht / Quellen</t>
  </si>
  <si>
    <t>Indexreihe Destatis - Bezeichnung</t>
  </si>
  <si>
    <t>Statistisches Bundesamt</t>
  </si>
  <si>
    <t>Nr. / Code</t>
  </si>
  <si>
    <t>Norm</t>
  </si>
  <si>
    <t>Anwendungs-zeitraum Ersatzreihen</t>
  </si>
  <si>
    <t>Basisjahr Indizes 2015 &amp; 16 ANPLICON</t>
  </si>
  <si>
    <t>Basisjahr Indizes 2015 &amp; 16 BNetzA</t>
  </si>
  <si>
    <t>Anmerkungen</t>
  </si>
  <si>
    <t>Quelle / Link</t>
  </si>
  <si>
    <t>Indexreihen §6a Abs. 1 Gas-/ StromNEV</t>
  </si>
  <si>
    <t>Gewerbliche Betriebsgebäude, Bauleistungen am Bauwerk ohne USt</t>
  </si>
  <si>
    <t>Fachserie 17, Preisindizes für die Bauwirtschaft</t>
  </si>
  <si>
    <t>61261-0001</t>
  </si>
  <si>
    <t>§ 6a Abs. 1 Nr. 1 GasNEV
§ 6a Abs. 1 Nr. 1 StromNEV</t>
  </si>
  <si>
    <t>Ortskanäle, Bauleistungen am Bauwerk (Tiefbau), ohne USt</t>
  </si>
  <si>
    <t>61261-0003</t>
  </si>
  <si>
    <t>§ 6a Abs. 1 Nr. 2 &amp; 3b) GasNEV
§ 6a Abs. 1 Nr. 2a), 3a) &amp; 4a) StromNEV</t>
  </si>
  <si>
    <t>Andere elektrische Leiter für eine Spannung von mehr als 1 000 Volt</t>
  </si>
  <si>
    <t>Fachserie 17, Index der Erzeugerpreise gewerblicher Produkte</t>
  </si>
  <si>
    <t>61241-0005 / GP09-273214</t>
  </si>
  <si>
    <t>§ 6a Abs. 1 Nr. 2b) &amp; 3b) StromNEV</t>
  </si>
  <si>
    <t>Türme und Gittermaste, aus Eisen oder Stahl</t>
  </si>
  <si>
    <t>61241-0003 / GP09-251122000</t>
  </si>
  <si>
    <t>§ 6a Abs. 1 Nr. 3c) StromNEV</t>
  </si>
  <si>
    <t>Erzeugerpreise gewerblicher Produkte gesamt (ohne Mineralölerz.)</t>
  </si>
  <si>
    <t>61241-0003 / GP-X0051</t>
  </si>
  <si>
    <t>§ 6a Abs. 1 Nr. 4 GasNEV
§ 6a Abs. 1 Nr. 4b) &amp; 5 StromNEV</t>
  </si>
  <si>
    <t>Stahlrohre, Rohrform-, Rohrverschluss- und Rohrverbindungsstücke aus Eisen und Stahl</t>
  </si>
  <si>
    <t>61241-0003 / GP09-242</t>
  </si>
  <si>
    <t>§ 6a Abs. 1 Nr. 3a) GasNEV</t>
  </si>
  <si>
    <t>Indexreihen §6a Abs. 2 Gas-/ StromNEV</t>
  </si>
  <si>
    <t>Ersatzreihen Bauwirtschaft</t>
  </si>
  <si>
    <t>Gewerbliche Betriebsgebäude, Bauleistungen am Bauwerk, mit USt</t>
  </si>
  <si>
    <t>§ 6a Abs. 2 Nr. 1a) GasNEV
§ 6a Abs. 2 Nr. 1a) StromNEV</t>
  </si>
  <si>
    <t>1958-1968
1958-1968</t>
  </si>
  <si>
    <t>Ortskanäle, Bauleistungen am Bauwerk (Tiefbau), mit USt</t>
  </si>
  <si>
    <t>§ 6a Abs. 2 Nr. 2a) GasNEV
§ 6a Abs. 2 Nr. 2a) StromNEV</t>
  </si>
  <si>
    <t>Wiederherstellungswerte für 1913/1914 erstellte Wohngebäude</t>
  </si>
  <si>
    <t>61261-0011</t>
  </si>
  <si>
    <t>§ 6a Abs. 2 Nr. 1b) &amp; 2b) GasNEV
§ 6a Abs. 2 Nr. 1b) &amp; 2b) StromNEV</t>
  </si>
  <si>
    <t>vor 1958
vor 1958</t>
  </si>
  <si>
    <t>auf 1 DM in 1913 normiert; 
Wert von 1948 (2,3) aus den veröffentlichen Preisindizes gemäß GasNEV 2015 von der BK9 übernommen</t>
  </si>
  <si>
    <t>Ersatzreihen Erzeugerpreise</t>
  </si>
  <si>
    <t>Rohre aus Eisen oder Stahl</t>
  </si>
  <si>
    <t xml:space="preserve">GP2002:2722  </t>
  </si>
  <si>
    <t>§ 6a Abs. 2 Nr. 3a) GasNEV</t>
  </si>
  <si>
    <t>2000-2004</t>
  </si>
  <si>
    <t>Präzisionsstahlrohre, nahtlos und geschweißt</t>
  </si>
  <si>
    <t xml:space="preserve">GP2002:2722 10 210, 2722 10 8 </t>
  </si>
  <si>
    <t>§ 6a Abs. 2 Nr. 3b) GasNEV</t>
  </si>
  <si>
    <t>1968-1999</t>
  </si>
  <si>
    <t>Eisen und Stahl</t>
  </si>
  <si>
    <t>GP1989:27</t>
  </si>
  <si>
    <t>§ 6a Abs. 2 Nr. 3c) GasNEV</t>
  </si>
  <si>
    <t>Kabel</t>
  </si>
  <si>
    <t>GP1989:3626</t>
  </si>
  <si>
    <t>§ 6a Abs. 2 Nr. 4a) StromNEV</t>
  </si>
  <si>
    <t>vor 1995</t>
  </si>
  <si>
    <t>Isolierte Drähte und Leitungen</t>
  </si>
  <si>
    <t>GP1989:3625</t>
  </si>
  <si>
    <t>§ 6a Abs. 2 Nr. 4b) StromNEV</t>
  </si>
  <si>
    <t>Fertigteilbauten überwiegend aus Metall, Konstruktionen aus Stahl und Aluminium</t>
  </si>
  <si>
    <t>GP1989:311</t>
  </si>
  <si>
    <t>§ 6a Abs. 2 Nr. 5) StromNEV</t>
  </si>
  <si>
    <t>vor 1976</t>
  </si>
  <si>
    <t>Erzeugerpreise gewerblicher Produkte gesamt</t>
  </si>
  <si>
    <t>61241-0001</t>
  </si>
  <si>
    <t>§ 6a Abs. 2 Nr. 4 GasNEV
§ 6a Abs. 2 Nr. 3 StromNEV</t>
  </si>
  <si>
    <t>vor 1976
vor 1958</t>
  </si>
  <si>
    <t>alte Bezeichnung bis Basis Indizes 2010:   GP2009: GP-X0  (für Indizes der Jahre 2015 und 2016)</t>
  </si>
  <si>
    <t>Anmerkungen  und Fragestellungen</t>
  </si>
  <si>
    <t>Mandant / Titel</t>
  </si>
  <si>
    <t>Information</t>
  </si>
  <si>
    <t>Bearbeitungsstand</t>
  </si>
  <si>
    <t>zuletzt bearbeitet von</t>
  </si>
  <si>
    <t>ANPLICON GmbH</t>
  </si>
  <si>
    <t>Quellen</t>
  </si>
  <si>
    <t>Indizes § 6a GasNEV</t>
  </si>
  <si>
    <t>Listenauswahlfeld</t>
  </si>
  <si>
    <t>Eingabefeld</t>
  </si>
  <si>
    <t>Berechnung / Ausgabe</t>
  </si>
  <si>
    <t>Ergebnisfeld (Formel)</t>
  </si>
  <si>
    <t>1.</t>
  </si>
  <si>
    <t>2.</t>
  </si>
  <si>
    <t>3.</t>
  </si>
  <si>
    <t>4.</t>
  </si>
  <si>
    <t>5.</t>
  </si>
  <si>
    <t>6.</t>
  </si>
  <si>
    <t>SK</t>
  </si>
  <si>
    <t>Informationen</t>
  </si>
  <si>
    <t>Übersicht</t>
  </si>
  <si>
    <t>Eingabe / Zwischenerg.</t>
  </si>
  <si>
    <t>Basisreihen Destatis</t>
  </si>
  <si>
    <t>Indizes 2015 und 2016 (ff.):</t>
  </si>
  <si>
    <t>In den Preisindizes nach § 6a GasNEV für das Jahr 2015 sowie nach § 6a StromNEV für das Jahr 2016, die seitens der BK 9 sowie der BK 8 veröffentlicht wurden, wurden einige Ersatzreihen inkonsistent verwendet: Für die Reihen Gewerbliche</t>
  </si>
  <si>
    <t>Betriebsgebäude, Bauleistungen am Bauwerk (mit USt) sowie Ortskanäle, Bauleistungen am Bauwerk (Tiefbau) (mit USt) lagen Destatis-Reihen mit dem Baisjahr 2010 vor, verwendet wurden aber die Reihen mit dem Basisjahr 2005, während</t>
  </si>
  <si>
    <t>die Normierung auf das Basisjahr 2010 bei der Ersatzreihe Erzeugerpreise gewerblicher Produkte gesamt berücksichtigt wurde. Diese Abweichung führt zu Faktorwertabweichungen im Strom für die Jahre 1960 bis 1967 und im Gas für die Jahre</t>
  </si>
  <si>
    <t>1959 bis 1967. Hiervon sind Anlagen mit einer langen Nutzungsdauer, wie z.B. Verwaltungsgebäude (ND = 60-70 Jahre) und Rohrleitungen KKS (ND = 55-65 Jahre), die in diesem Zeitraum aktiviert wurden, betroffen.</t>
  </si>
  <si>
    <t xml:space="preserve">Bei der Indexreihe Rohrleitungen &gt; 16 bar nach § 6a GasNEV des Jahres 2015 wurde die Verkettung der Reihe Stahlrohre, Rohrform-, Rohrverschluss- und Rohrverbindungsstücke aus Eisen und Stahl mit der Ersatzreihe Rohre aus Eisen oder </t>
  </si>
  <si>
    <t>Stahl nicht in 2004 sondern in 2005 vorgenommen. Eine Auswirkung auf die Faktoren resultiert hieraus jedoch nicht.</t>
  </si>
  <si>
    <t>Die Indexreihe "Wiederherstellungswerte für 1913/14 erstellte Wohngebäude" sollte wie von Destatis bereitgestellt bei der Ermittlung des Indizes herangezogen werden. Diese ist nach wie vor bei Destatis selbst nicht auf eine Nachkommastelle</t>
  </si>
  <si>
    <t>gerundet, sondern weist 3 Nachkommastellen auf. Monetäre Auswirkungen ergeben sich für Anlagen, die in den Jahre 1944 bis 1958 aktiviert wurden. Betroffen sind die Indexfaktoren für Grundstücksanlagen und Gebäude § 6a Abs. 1 Nr. 1 Gas-/</t>
  </si>
  <si>
    <t>StromNEV sowie für Rohrleitungen und Hausanschlussleitungen (&lt; 16 bar) und Rohrleitungen &gt; 16 bar nach § 6a Abs. 1 Nr. 2 &amp; 3 GasNEV.  Fraglich ist, inwiefern diese Indexreihe nicht in € auszuweisen wäre und ob statt dessen nicht die ab 1999</t>
  </si>
  <si>
    <t>bestehende Indexreihe in € bei Destatis verkettet mit herangezogen werden müsste.</t>
  </si>
  <si>
    <t>Die relevanten Zellen sind in den Blättern jeweils hellrot gekennzeichnet.</t>
  </si>
  <si>
    <t>Fraglich ist generell, inwiefern die Rundung verketteter Indizes auf eine Nachkommastelle korrekt und von § 6a Gas-/ StromNEV gedeckt ist. Jedoch entspricht die Rundung auf eine Nachkommastelle dem Vorgehen von Destatis selbst und</t>
  </si>
  <si>
    <t>den Erläuterungen des Amtes zu Verkettungen bei der Ermittlung der Fachserien 16 und 17, auf die auch in der Gesetzesbegründung verwiesen wird.</t>
  </si>
  <si>
    <t>Indizes und Faktoren 2018ff.:</t>
  </si>
  <si>
    <t>Die Verlängerung der Indexreihe "Stahlrohre, Rohrform-, Rohrverschluss- und Rohrverbindungsstücke aus Eisen und Stahl" bis zum Jahr 1995 bei Destatis führt nach dem Wortlaut des § 6a GasNEV dazu, dass die Ersatzreihe "Rohre aus Eisen</t>
  </si>
  <si>
    <t xml:space="preserve">oder Stahl" für die Jahre 2000-2004 in den ermittelten Indizes ab 2018 (2017) obsolet wird. Diese Veränderung wirkt sich auf die komplette Reihe vor 2005 aus und führt bei Verwendung der Dreistellers zu niedrigeren Indexfaktorwerten für </t>
  </si>
  <si>
    <t>Rohrleitungen &gt; 16 bar. Durch die letztendliche Verwendung des Vier-Stellers ergeben sich final nahezu identische Werte zur Ermittlung im Rahmen der Kostenprüfung Gas auf Basis des Geschäftsjahres 2015.</t>
  </si>
  <si>
    <t>Die relevanten Zellen sind in den Blättern "Preisindizes … "alt"" orange gekennzeichnet.</t>
  </si>
  <si>
    <t>61241-0003 / GP09-2420</t>
  </si>
  <si>
    <t>Indexreihe bis 1976 wurde von den GP2009 (6-Steller) zu den GP2009 (ausgewählte 9-Steller) verschoben</t>
  </si>
  <si>
    <t xml:space="preserve">Vorgehensweise </t>
  </si>
  <si>
    <t xml:space="preserve">Lfd. Nr. </t>
  </si>
  <si>
    <t>Arbeitsschritt</t>
  </si>
  <si>
    <t>Erläuterungen</t>
  </si>
  <si>
    <t>"Basisreihen Destatis 20xx" Blatt anklicken.</t>
  </si>
  <si>
    <t>(da "Preisindizes XXXX 20xx" mit "Basisreihen Destatis 20xx" verknüpft ist, fangen</t>
  </si>
  <si>
    <t>wir damit an; die Reihenfolge für die anderen Tabellenblätter ist gleich)</t>
  </si>
  <si>
    <t>eine Indexreihe auswählen ( z.B. Gewerbliche Betriebsgebäude)</t>
  </si>
  <si>
    <t>Destatis aufrufen:</t>
  </si>
  <si>
    <t>-&gt; GENESIS-Online Datenbank auswählen</t>
  </si>
  <si>
    <t>-&gt; 2 Möglichkeiten: entweder den Code oder den Begriff / Indexreihe
durch die Suchleiste finden ( die Codes stehen im Tabellenblatt "Übersicht")</t>
  </si>
  <si>
    <t>Tabellenaufbau wird angezeigt, hier die restlichen Daten eingeben und anschließend auf Werteabruf 
klicken.</t>
  </si>
  <si>
    <t>(Jahr: "Alle verfügbaren Zeitangaben" eingeben)</t>
  </si>
  <si>
    <t>(Messzahl: je nach Suche entweder mit oder ohne Umsatzsteuer eingeben)</t>
  </si>
  <si>
    <t>(Gebäudearten: aus der Liste Gebäudeart auswählen)</t>
  </si>
  <si>
    <t>(Bauarbeiten aus der Liste auswählen)</t>
  </si>
  <si>
    <t>Tipp: Hier kann entschieden werden, ob die Tabelle vertikal oder horizontal angezeigt werden soll 
(Zeilen und Spalten tauschen).</t>
  </si>
  <si>
    <t>Downloads -&gt; Tabelle im MS-Excel - Format speichern klicken</t>
  </si>
  <si>
    <t>Datei öffnen, Bearbeitung aktivieren (Speichern der Datei zur Dokumentation der jeweiligen Quelle)</t>
  </si>
  <si>
    <r>
      <rPr>
        <u/>
        <sz val="10"/>
        <color rgb="FF264F87"/>
        <rFont val="Arial"/>
        <family val="2"/>
      </rPr>
      <t>Tipp:</t>
    </r>
    <r>
      <rPr>
        <sz val="10"/>
        <color rgb="FF264F87"/>
        <rFont val="Arial"/>
        <family val="2"/>
      </rPr>
      <t xml:space="preserve"> </t>
    </r>
  </si>
  <si>
    <r>
      <t xml:space="preserve">Tabelle kopieren (nur Jahre und Werte) und in </t>
    </r>
    <r>
      <rPr>
        <u/>
        <sz val="10"/>
        <color rgb="FF264F87"/>
        <rFont val="Arial"/>
        <family val="2"/>
      </rPr>
      <t>derselben</t>
    </r>
    <r>
      <rPr>
        <sz val="10"/>
        <color rgb="FF264F87"/>
        <rFont val="Arial"/>
        <family val="2"/>
      </rPr>
      <t xml:space="preserve"> Datei auf ein neues Tabellenblatt einfügen 
(Wenn die Tabelle </t>
    </r>
    <r>
      <rPr>
        <b/>
        <sz val="10"/>
        <color rgb="FF264F87"/>
        <rFont val="Arial"/>
        <family val="2"/>
      </rPr>
      <t xml:space="preserve">horizontal </t>
    </r>
    <r>
      <rPr>
        <sz val="10"/>
        <color rgb="FF264F87"/>
        <rFont val="Arial"/>
        <family val="2"/>
      </rPr>
      <t xml:space="preserve"> aufgebaut ist --&gt; Einfügeoption: Transponieren
Wenn die Tabelle </t>
    </r>
    <r>
      <rPr>
        <b/>
        <sz val="10"/>
        <color rgb="FF264F87"/>
        <rFont val="Arial"/>
        <family val="2"/>
      </rPr>
      <t>vertikal</t>
    </r>
    <r>
      <rPr>
        <sz val="10"/>
        <color rgb="FF264F87"/>
        <rFont val="Arial"/>
        <family val="2"/>
      </rPr>
      <t xml:space="preserve">  aufgebaut ist --&gt; Einfügeoption: Werte)</t>
    </r>
  </si>
  <si>
    <t>Nach dem Transponieren / Werte einfügen darauf achten, dass keine leeren und mit Text befüllten 
Zeilen/Spalten in der Tabelle vorhanden sind, danach Tabelle markieren und auf Start -&gt; Sortieren und  Filtern -&gt; Von Z bis A sortieren…klicken</t>
  </si>
  <si>
    <t>Die Tabelle fängt jetzt mit dem aktuellen Jahr an, diese Werte (Spalte B) dann kopieren und in unsere</t>
  </si>
  <si>
    <t xml:space="preserve">Datei bzw. Tabellenblatt "Basisreihen Destatis 20xx" zu der zugehörigen Indexreihe einfügen </t>
  </si>
  <si>
    <t>(Einfügeoption: Werte)</t>
  </si>
  <si>
    <t>3-stellig - nicht verwendet</t>
  </si>
  <si>
    <t>4-stellig - final verwendet</t>
  </si>
  <si>
    <t>Indexreihen § 6a Abs. 1 Gas- / StromNEV</t>
  </si>
  <si>
    <t>Ersatzreihen Erzeugerpreise § 6a Abs. 2 Gas- / StromNEV</t>
  </si>
  <si>
    <t>Ersatzreihen Bauwirtschaft  § 6a Abs. 2 Gas- / StromNEV</t>
  </si>
  <si>
    <t>Jahr</t>
  </si>
  <si>
    <t>Anlagengruppe Grundstücksanlagen und Gebäude (§ 6a Abs. 1 Nr. 1 GasNEV)</t>
  </si>
  <si>
    <t>Anlagengruppe der Rohrleitungen und Hausanschlussleitungen (§ 6a Abs. 1 Nr. 2 GasNEV)</t>
  </si>
  <si>
    <t>Anlagengruppe der Rohrleitungen &gt; 16 bar (§ 6a Abs. 1 Nr. 3 GasNEV)</t>
  </si>
  <si>
    <t>Anlagengruppe Übrige Anlagen (§ 6a Abs. 1 Nr. 4 GasNEV)</t>
  </si>
  <si>
    <t>Gewerbliche Betriebsgebäude, Bauleistungen am Bauwerk
(verkettet bis 1958)</t>
  </si>
  <si>
    <t>Gewerbliche Betriebsgebäude, Bauleistungen am Bauwerk
(verkettet)</t>
  </si>
  <si>
    <t>Faktor</t>
  </si>
  <si>
    <t>Ortskanäle, Bauleistungen am Bauwerk, Tiefbau (verkettet bis 1958)</t>
  </si>
  <si>
    <t>Ortskanäle, Bauleistungen am Bauwerk (Tiefbau)
(verkettet)</t>
  </si>
  <si>
    <t>Verketten der Indexreihen 1</t>
  </si>
  <si>
    <t>Gewichtung verketteter Indexreihen nach § 6a Abs. 1 Nr. 3 GasNEV</t>
  </si>
  <si>
    <t>Erzeugerpreise für gewerbliche Produkte (verkettet)</t>
  </si>
  <si>
    <t xml:space="preserve"> </t>
  </si>
  <si>
    <t>Ortskanäle, Bauleistungen am Bauwerk (Tiefbau), 
mit USt</t>
  </si>
  <si>
    <t xml:space="preserve">      </t>
  </si>
  <si>
    <t xml:space="preserve">Gas - Grundstücksanlagen und Gebäude </t>
  </si>
  <si>
    <t>Gas - Rohrleitungen und Hausanschlussleitungen (&lt; 16 bar)</t>
  </si>
  <si>
    <t>Gas - Rohrleitungen &gt; 16 bar</t>
  </si>
  <si>
    <t>Gas - übrige Anlagengruppen</t>
  </si>
  <si>
    <t>Delta</t>
  </si>
  <si>
    <t>Anlagengruppe nach Anlage 1 GasNEV / Nutzungsdauer</t>
  </si>
  <si>
    <t>Spalte4</t>
  </si>
  <si>
    <t>Anlagengruppe nach Anlage 1 GasNEV / zugeordnete Faktorreihe</t>
  </si>
  <si>
    <t>Grundstücksanlagen, Bauten für Transportwesen</t>
  </si>
  <si>
    <t>Betriebsgebäude</t>
  </si>
  <si>
    <t>Verwaltungsgebäude</t>
  </si>
  <si>
    <t>Gleisanlagen, Eisenbahnwagen</t>
  </si>
  <si>
    <t>Geschäftsausstattung (ohne EDV, Werkzeuge/Geräte); Vermittlungseinrichtungen</t>
  </si>
  <si>
    <t>Werkzeuge/Geräte</t>
  </si>
  <si>
    <t>Lagereinrichtung</t>
  </si>
  <si>
    <t>Hardware</t>
  </si>
  <si>
    <t>Software</t>
  </si>
  <si>
    <t>Leichtfahrzeuge</t>
  </si>
  <si>
    <t>Schwerfahrzeuge</t>
  </si>
  <si>
    <t>Gasbehälter</t>
  </si>
  <si>
    <t>Erdgasverdichtung</t>
  </si>
  <si>
    <t>Gasreinigungsanlagen</t>
  </si>
  <si>
    <t>Piping und Armaturen</t>
  </si>
  <si>
    <t>Gasmessanlagen</t>
  </si>
  <si>
    <t>Sicherheitseinrichtungen (Erdgasverdichteranlagen)</t>
  </si>
  <si>
    <t>Leit- und Energietechnik (Erdgasverdichteranlagen)</t>
  </si>
  <si>
    <t>Nebenanlagen (Erdgasverdichteranlagen)</t>
  </si>
  <si>
    <t>Gebäude Erdgasverdichteranlagen</t>
  </si>
  <si>
    <t>Rohrleitungen/HAL Stahl PE ummantelt &lt;= 16 bar</t>
  </si>
  <si>
    <t>Rohrleitungen/HAL Stahl PE ummantelt &gt; 16 bar</t>
  </si>
  <si>
    <t>Rohrleitungen/HAL Stahl kathodisch geschützt &lt;= 16 bar</t>
  </si>
  <si>
    <t>Rohrleitungen/HAL Stahl kathodisch geschützt &gt; 16 bar</t>
  </si>
  <si>
    <t>Rohrleitungen/HAL Stahl bituminiert &lt;= 16 bar</t>
  </si>
  <si>
    <t>Rohrleitungen/HAL Stahl bituminiert &gt; 16 bar</t>
  </si>
  <si>
    <t>Rohrleitungen/HAL Grauguss (&gt; DN 150)</t>
  </si>
  <si>
    <t>Rohrleitungen/HAL Duktiler Guss</t>
  </si>
  <si>
    <t>Rohrleitungen/HAL Polyethylen (PE-HD)</t>
  </si>
  <si>
    <t>Rohrleitungen/HAL Polyvinylchlorid (PVC)</t>
  </si>
  <si>
    <t>Armaturen/Armaturenstationen</t>
  </si>
  <si>
    <t>Molchschleusen</t>
  </si>
  <si>
    <t>Sicherheitseinrichtungen (Rohrleitungen/HAL)</t>
  </si>
  <si>
    <t>Gaszähler der Verteilung</t>
  </si>
  <si>
    <t>Hausdruckregler/Zählerregler</t>
  </si>
  <si>
    <t>Messeinrichtungen</t>
  </si>
  <si>
    <t>Regeleinrichtungen</t>
  </si>
  <si>
    <t>Sicherheitseinrichtungen (Mess-, Regel- und Zähleranlagen)</t>
  </si>
  <si>
    <t>Leit- und Energietechnik (Mess-, Regel- und Zähleranlagen)</t>
  </si>
  <si>
    <t>Verdichter in Gasmischanlagen</t>
  </si>
  <si>
    <t>Nebenanlagen (Mess-, Regel- und Zähleranlagen)</t>
  </si>
  <si>
    <t>Gebäude (Mess-, Regel- und Zähleranlagen)</t>
  </si>
  <si>
    <t>Fernwirkanlagen</t>
  </si>
  <si>
    <t>Grafik</t>
  </si>
  <si>
    <t>Untergrenze</t>
  </si>
  <si>
    <t>Obergrenze</t>
  </si>
  <si>
    <t>70 Jahre</t>
  </si>
  <si>
    <t>65 Jahre</t>
  </si>
  <si>
    <t>60 Jahre</t>
  </si>
  <si>
    <t>55 Jahre</t>
  </si>
  <si>
    <t>50 Jahre</t>
  </si>
  <si>
    <t>45 Jahre</t>
  </si>
  <si>
    <t>40 Jahre</t>
  </si>
  <si>
    <t>35 Jahre</t>
  </si>
  <si>
    <t>30 Jahre</t>
  </si>
  <si>
    <t>25 Jahre</t>
  </si>
  <si>
    <t>20 Jahre</t>
  </si>
  <si>
    <t>15 Jahre</t>
  </si>
  <si>
    <t>10 Jahre</t>
  </si>
  <si>
    <t>5 Jahre</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</si>
  <si>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</si>
  <si>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</si>
  <si>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</si>
  <si>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</si>
  <si>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</si>
  <si>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</si>
  <si>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</si>
  <si>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</si>
  <si>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</si>
  <si>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</si>
  <si>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</si>
  <si>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</si>
  <si>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</si>
  <si>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</si>
  <si>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</si>
  <si>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</si>
  <si>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</si>
  <si>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</si>
  <si>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</si>
  <si>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</si>
  <si>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</si>
  <si>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</si>
  <si>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</si>
  <si>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</si>
  <si>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</si>
  <si>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</si>
  <si>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</si>
  <si>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</si>
  <si>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</si>
  <si>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</si>
  <si>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</si>
  <si>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</si>
  <si>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</si>
  <si>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</si>
  <si>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</si>
  <si>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</si>
  <si>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</si>
  <si>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</si>
  <si>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</si>
  <si>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</si>
  <si>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</si>
  <si>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</si>
  <si>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</si>
  <si>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</si>
  <si>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</si>
  <si>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</si>
  <si>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</si>
  <si>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</si>
  <si>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</si>
  <si>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</si>
  <si>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</si>
  <si>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</si>
  <si>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</si>
  <si>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</si>
  <si>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</si>
  <si>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</si>
  <si>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</si>
  <si>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</si>
  <si>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</si>
  <si>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</si>
  <si>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</si>
  <si>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</si>
  <si>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</si>
  <si>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</si>
  <si>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</si>
  <si>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</si>
  <si>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</si>
  <si>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</si>
  <si>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</si>
  <si>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</si>
  <si>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</si>
  <si>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</si>
  <si>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</si>
  <si>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</si>
  <si>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</si>
  <si>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</si>
  <si>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Anlagengruppe Grundstücksanlagen und Gebäude (§ 6a Abs.  1 Nr. 1 StromNEV)</t>
  </si>
  <si>
    <t>Anlagengruppe Kabel (§ 6a Abs.  1 Nr. 2 StromNEV)</t>
  </si>
  <si>
    <t>Anlagengruppe Freileitungen (§ 6a Abs.  1 Nr. 3 StromNEV)</t>
  </si>
  <si>
    <t>Anlagengruppe Stationen (§ 6a Abs.  1 Nr. 4 StromNEV)</t>
  </si>
  <si>
    <t>Anlagengruppe Übrige Anlagen (§ 6a Abs.  1 Nr. 5 StromNEV)</t>
  </si>
  <si>
    <t>Gewerbliche Betriebsgebäude (verkettet bis 1958)</t>
  </si>
  <si>
    <t>Gewerbliche Betriebsgebäude (verkettet)</t>
  </si>
  <si>
    <t>Kabel
(verkettet)</t>
  </si>
  <si>
    <t>Gewichtung verketteter Indexreihen nach § 6a Abs. 1 Nr. 2 StromNEV</t>
  </si>
  <si>
    <t>Leitungen
(verkettet)</t>
  </si>
  <si>
    <t>Masten
(verkettet)</t>
  </si>
  <si>
    <t>Gewichtung verketteter Indexreihen nach § 6a Abs. 1 Nr. 3 StromNEV</t>
  </si>
  <si>
    <t>Gewichtung verketteter Indexreihen nach § 6a Abs. 1 Nr. 4 StromNEV</t>
  </si>
  <si>
    <t>Strom - Grundstücksanlagen und Gebäude</t>
  </si>
  <si>
    <t>Strom - Kabel</t>
  </si>
  <si>
    <t>Strom - Freileitungen</t>
  </si>
  <si>
    <t>Strom - Stationen</t>
  </si>
  <si>
    <t>Strom - übrige Anlagengruppen</t>
  </si>
  <si>
    <t xml:space="preserve">Strom - Kabel </t>
  </si>
  <si>
    <t xml:space="preserve">Strom - Freileitungen </t>
  </si>
  <si>
    <t>Anlagengruppe nach Anlage 1 StromNEV / Nutzungsdauer</t>
  </si>
  <si>
    <t>Anlagengruppe nach Anlage 1 StromNEV / zugeordnete Faktorreihe</t>
  </si>
  <si>
    <t xml:space="preserve">Gleisanlagen, Eisenbahnwagen </t>
  </si>
  <si>
    <t>Werkzeuge/ Geräte</t>
  </si>
  <si>
    <t>Freileitungen 110-380kV</t>
  </si>
  <si>
    <t>Kabel 220 kV</t>
  </si>
  <si>
    <t>Kabel 110 kV</t>
  </si>
  <si>
    <t>Stationseinrichtungen und Hilfsanlagen inklusive Trafo und Schalter</t>
  </si>
  <si>
    <t>Schutz-, Mess- und Überspannungsschutzeinrichtungen, Fernsteuer-, Fernmelde-, Fernmess- und Automatikanlagen sowie Rundsteuerungsanlagen einschließlich Kopplungs-, Trafo- und Schaltanlagen</t>
  </si>
  <si>
    <t xml:space="preserve">Anlagen zur Offshore-Netzanbindung </t>
  </si>
  <si>
    <t>Sonstiges</t>
  </si>
  <si>
    <t>Kabel Mittelspannungsnetz</t>
  </si>
  <si>
    <t>Freileitungen Mittelspannungsnetz</t>
  </si>
  <si>
    <t>Kabel 1 kV</t>
  </si>
  <si>
    <t>Freileitungen 1 kV</t>
  </si>
  <si>
    <t>380/220/110/30/10 kV-Stationen</t>
  </si>
  <si>
    <t>Hauptverteilerstationen</t>
  </si>
  <si>
    <t>Ortsnetzstationen</t>
  </si>
  <si>
    <t>Kundenstationen</t>
  </si>
  <si>
    <t>Stationsgebäude</t>
  </si>
  <si>
    <t>Allgemeine Stationseinrichtungen, Hilfsanlagen</t>
  </si>
  <si>
    <t>ortsfeste Hebezeuge und Lastenaufzüge einschließlich Laufschienen, Außenbeleuchtung in Umspann- und Schaltanlagen</t>
  </si>
  <si>
    <t>Schalteinrichtungen</t>
  </si>
  <si>
    <t>Rundsteuer-, Fernsteuer-, Fernmelde-, Fernmess-, Automatikanlagen, Strom- und Spannungswandler, Netzschutzeinrichtungen</t>
  </si>
  <si>
    <t>Kabel Abnehmeranschlüsse</t>
  </si>
  <si>
    <t>Freileitungen Abnehmeranschlüsse</t>
  </si>
  <si>
    <t>Ortsnetz-Transformatoren, Kabelverteilerschränke</t>
  </si>
  <si>
    <t>Zähler, Messeinrichtungen, Uhren, TFR-Empfänger</t>
  </si>
  <si>
    <t>Telefonleitungen</t>
  </si>
  <si>
    <t>Fahrbare Stromaggregate</t>
  </si>
  <si>
    <t>moderne Messeinrichtungen</t>
  </si>
  <si>
    <t>Smart-Meter-Gateway</t>
  </si>
  <si>
    <t>Nutzungsdauer aus Sicht 2023</t>
  </si>
  <si>
    <t>Gegenüberstellung mit veröffentlichten Faktorwerten Gas 2023</t>
  </si>
  <si>
    <t xml:space="preserve">Basisreihen </t>
  </si>
  <si>
    <t>VR</t>
  </si>
  <si>
    <t>entfällt als Ersatzreihe nach § 6a GasNEV aufgrund Verlängerung der Reihe "Stahlrohre…" (s. Zeile 15 u. 16)</t>
  </si>
  <si>
    <t>Indizes 2021 Strom</t>
  </si>
  <si>
    <t xml:space="preserve">Indizes 2020 Gas </t>
  </si>
  <si>
    <t>Indizes § 6a StromNEV</t>
  </si>
  <si>
    <t>Steuerung</t>
  </si>
  <si>
    <t>Basisjahr der Indizes 2019 bis 2023 ANPLICON</t>
  </si>
  <si>
    <t>Basisjahr Indizes 2020 &amp; 21 BNetzA</t>
  </si>
  <si>
    <t>§ 6a GasNEV</t>
  </si>
  <si>
    <t>§ 6a StromNEV</t>
  </si>
  <si>
    <t>Indexreihe unter GP2009 (6-Steller) zu finden</t>
  </si>
  <si>
    <t>Indexreihe unter GP2009 (Sonderpositionen) zu finden</t>
  </si>
  <si>
    <t>Indexreihe wurde bis 1995 verlängert und ist unter GP2009 (3-Steller) zu finden</t>
  </si>
  <si>
    <t>Indexreihe wurde bis 2020 verlängert und ist unter GP2009 (4-Steller) zu finden</t>
  </si>
  <si>
    <t>Basis 2021 = 100</t>
  </si>
  <si>
    <t>Verbraucherpreisindex VPI Basis 2020=100</t>
  </si>
  <si>
    <t>Verbraucherpreisindex Basis 2020=100</t>
  </si>
  <si>
    <t>mögliche Tabellen werden angezeigt, die Passende auswählen</t>
  </si>
  <si>
    <t>1913=1 Mark Basis</t>
  </si>
  <si>
    <t>Faktorwerte (Unternehmen 1)</t>
  </si>
  <si>
    <t>Faktorwerte (Unternehmen 3)</t>
  </si>
  <si>
    <t>Faktorwerte Unternehmen 1</t>
  </si>
  <si>
    <t>Faktorwerte Unternehmen 2</t>
  </si>
  <si>
    <t>BK8 - Preisindizes Strom</t>
  </si>
  <si>
    <t>BK9 - Preisindizes Gas</t>
  </si>
  <si>
    <t>Basisjahr der Indizes 2023 bis 202x ANPLICON</t>
  </si>
  <si>
    <t>Die Umbasierung der Basisreihen von 2015 auf 2021 führt zu niedrigeren Tagesneuwerten des Altanlagevermögens insbesondere bei Rohrleitungen &gt; 16 bar sowie bei Kabeln und Freileitungen, wobei letztere</t>
  </si>
  <si>
    <t>eher nicht mehr kalkulatorisch relevant sind.</t>
  </si>
  <si>
    <t>Legende</t>
  </si>
  <si>
    <t>Checks</t>
  </si>
  <si>
    <t>ANPLICON / Abstimmung</t>
  </si>
  <si>
    <t>https://www-genesis.destatis.de/datenbank/online/table/61261-0001/search/s/NjEyNjEtMDAwMQ==</t>
  </si>
  <si>
    <t>https://www-genesis.destatis.de/datenbank/online/table/61261-0003/search/s/NjEyNjEtMDAwMw==</t>
  </si>
  <si>
    <t>https://www-genesis.destatis.de/datenbank/online/table/61241-0005/search/s/NjEyNDEtMDAwNQ==</t>
  </si>
  <si>
    <t>https://www-genesis.destatis.de/datenbank/online/table/61241-0003/search/s/NjEyNDEtMDAwMw==</t>
  </si>
  <si>
    <t>https://www-genesis.destatis.de/datenbank/online/table/61261-0011/search/s/NjEyNjEtMDAxMQ==</t>
  </si>
  <si>
    <t>https://www-genesis.destatis.de/datenbank/online/table/61241-0001/search/s/NjEyNDEtMDAwMQ==</t>
  </si>
  <si>
    <t>21.01.2025</t>
  </si>
  <si>
    <t>Preisindizes nach § 6a Gas-&amp; StromNEV für 2024</t>
  </si>
  <si>
    <t>Vergleich Strom 2024 Bas.'21</t>
  </si>
  <si>
    <t>Preisindizes Strom 2024 Bas.'21</t>
  </si>
  <si>
    <t>Vergleich Gas 2024 Basis 2021</t>
  </si>
  <si>
    <t>Preisindizes Gas 2024 Bas.'21</t>
  </si>
  <si>
    <t>Basisreihen Destatis 2024 B.'21</t>
  </si>
  <si>
    <t>Grafik Entwicklung 2024 Bas.'21</t>
  </si>
  <si>
    <t>Basisreihen Destatis 2024</t>
  </si>
  <si>
    <t>Preisindizes Gas 2024 - basiert auf 2021</t>
  </si>
  <si>
    <t>Preisindizes Strom 2024 basiert auf 2021</t>
  </si>
  <si>
    <t>Vergleich Gas 2024</t>
  </si>
  <si>
    <t>Nutzungsdauer aus Sicht 2024</t>
  </si>
  <si>
    <t>Vergleich Strom 2024</t>
  </si>
  <si>
    <t>Gegenüberstellung mit veröffentlichten Faktorwerten Strom 2024</t>
  </si>
  <si>
    <t>Faktorwerte 2024 ANPLICON GmbH</t>
  </si>
  <si>
    <t>Indexreihen 2024 ANPLICON GmbH</t>
  </si>
  <si>
    <t>Faktorwerte BK9 2024 fortgeschrieben</t>
  </si>
  <si>
    <t>28.01.2025</t>
  </si>
  <si>
    <t>31.01.2025</t>
  </si>
  <si>
    <t>Version 3.1, 31.01.2025, Excelversion: Office 365</t>
  </si>
  <si>
    <t>17.02.2025</t>
  </si>
  <si>
    <t>Blatt</t>
  </si>
  <si>
    <t>Anpassung</t>
  </si>
  <si>
    <t>Changelog</t>
  </si>
  <si>
    <t>Formeln in Zeilen 18ff. in Spalten H, R, AE, AO, AU angepasst</t>
  </si>
  <si>
    <t>Formeln in Zeilen 18ff. in Spalten H, P, AC, AJ angepasst</t>
  </si>
  <si>
    <t>Vorgehensweise &amp; Changelog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</si>
</sst>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0.0"/>
    <numFmt numFmtId="165" formatCode="0.000"/>
    <numFmt numFmtId="166" formatCode="0.0000"/>
    <numFmt numFmtId="167" formatCode="_(* #,##0_);_(* \(#,##0\);_(* &quot;-&quot;_);@_)"/>
  </numFmts>
  <fonts count="62" x14ac:knownFonts="1">
    <font>
      <sz val="10"/>
      <color theme="1"/>
      <name val="Arial"/>
      <family val="2"/>
      <scheme val="minor"/>
    </font>
    <font>
      <sz val="10"/>
      <color rgb="FF264F87"/>
      <name val="Arial"/>
      <family val="2"/>
    </font>
    <font>
      <i/>
      <sz val="8"/>
      <color rgb="FF264F87"/>
      <name val="Arial"/>
      <family val="2"/>
    </font>
    <font>
      <b/>
      <u/>
      <sz val="10"/>
      <color rgb="FF264F87"/>
      <name val="Arial"/>
      <family val="2"/>
    </font>
    <font>
      <b/>
      <sz val="10"/>
      <color theme="0"/>
      <name val="Arial"/>
      <family val="2"/>
    </font>
    <font>
      <b/>
      <sz val="10"/>
      <color rgb="FF264F87"/>
      <name val="Arial"/>
      <family val="2"/>
    </font>
    <font>
      <b/>
      <i/>
      <sz val="10"/>
      <color rgb="FF264F87"/>
      <name val="Arial"/>
      <family val="2"/>
    </font>
    <font>
      <i/>
      <sz val="10"/>
      <color rgb="FF264F87"/>
      <name val="Arial"/>
      <family val="2"/>
    </font>
    <font>
      <sz val="11"/>
      <color theme="1"/>
      <name val="Arial"/>
      <family val="2"/>
    </font>
    <font>
      <i/>
      <sz val="10"/>
      <color theme="1"/>
      <name val="Arial"/>
      <family val="2"/>
    </font>
    <font>
      <b/>
      <i/>
      <sz val="10"/>
      <color theme="1"/>
      <name val="Arial"/>
      <family val="2"/>
    </font>
    <font>
      <i/>
      <sz val="8"/>
      <color theme="1"/>
      <name val="Arial"/>
      <family val="2"/>
    </font>
    <font>
      <sz val="10"/>
      <color theme="1"/>
      <name val="Arial"/>
      <family val="2"/>
    </font>
    <font>
      <i/>
      <sz val="9"/>
      <color theme="8"/>
      <name val="Arial"/>
      <family val="2"/>
    </font>
    <font>
      <i/>
      <sz val="9"/>
      <color theme="1"/>
      <name val="Arial"/>
      <family val="2"/>
    </font>
    <font>
      <b/>
      <i/>
      <sz val="9"/>
      <color theme="8"/>
      <name val="Arial"/>
      <family val="2"/>
    </font>
    <font>
      <b/>
      <i/>
      <sz val="9"/>
      <color theme="0"/>
      <name val="Arial"/>
      <family val="2"/>
      <scheme val="minor"/>
    </font>
    <font>
      <i/>
      <sz val="9"/>
      <color theme="8"/>
      <name val="Arial"/>
      <family val="2"/>
      <scheme val="minor"/>
    </font>
    <font>
      <sz val="8"/>
      <color theme="1"/>
      <name val="Arial"/>
      <family val="2"/>
    </font>
    <font>
      <i/>
      <sz val="9"/>
      <color theme="1"/>
      <name val="Arial"/>
      <family val="2"/>
      <scheme val="minor"/>
    </font>
    <font>
      <sz val="9"/>
      <color rgb="FFFA7D00"/>
      <name val="Arial"/>
      <family val="2"/>
      <scheme val="minor"/>
    </font>
    <font>
      <b/>
      <i/>
      <sz val="9"/>
      <color rgb="FFFF0000"/>
      <name val="Arial"/>
      <family val="2"/>
      <scheme val="minor"/>
    </font>
    <font>
      <b/>
      <sz val="10"/>
      <color theme="0"/>
      <name val="Arial"/>
      <family val="2"/>
      <scheme val="major"/>
    </font>
    <font>
      <sz val="10"/>
      <color theme="1"/>
      <name val="Arial"/>
      <family val="2"/>
      <scheme val="minor"/>
    </font>
    <font>
      <b/>
      <i/>
      <sz val="10"/>
      <color theme="1"/>
      <name val="Arial"/>
      <family val="2"/>
      <scheme val="minor"/>
    </font>
    <font>
      <u/>
      <sz val="10"/>
      <color theme="1"/>
      <name val="Arial"/>
      <family val="2"/>
      <scheme val="minor"/>
    </font>
    <font>
      <b/>
      <i/>
      <sz val="10"/>
      <color theme="0"/>
      <name val="Arial"/>
      <family val="2"/>
      <scheme val="minor"/>
    </font>
    <font>
      <b/>
      <i/>
      <u val="singleAccounting"/>
      <sz val="10"/>
      <color theme="3"/>
      <name val="Arial"/>
      <family val="2"/>
      <scheme val="minor"/>
    </font>
    <font>
      <sz val="10"/>
      <color theme="7"/>
      <name val="Arial"/>
      <family val="2"/>
      <scheme val="minor"/>
    </font>
    <font>
      <sz val="10"/>
      <color theme="6"/>
      <name val="Arial"/>
      <family val="2"/>
      <scheme val="minor"/>
    </font>
    <font>
      <sz val="10"/>
      <color theme="5"/>
      <name val="Arial"/>
      <family val="2"/>
      <scheme val="minor"/>
    </font>
    <font>
      <b/>
      <sz val="10"/>
      <color theme="0"/>
      <name val="Arial"/>
      <family val="2"/>
      <scheme val="minor"/>
    </font>
    <font>
      <i/>
      <sz val="9"/>
      <color theme="0"/>
      <name val="Arial"/>
      <family val="2"/>
      <scheme val="minor"/>
    </font>
    <font>
      <i/>
      <sz val="9"/>
      <color theme="0"/>
      <name val="Arial"/>
      <family val="2"/>
    </font>
    <font>
      <b/>
      <i/>
      <u/>
      <sz val="11"/>
      <color theme="3"/>
      <name val="Arial"/>
      <family val="2"/>
      <scheme val="minor"/>
    </font>
    <font>
      <sz val="8"/>
      <color theme="0"/>
      <name val="Arial"/>
      <family val="2"/>
      <scheme val="minor"/>
    </font>
    <font>
      <i/>
      <sz val="8"/>
      <color theme="8"/>
      <name val="Arial"/>
      <family val="2"/>
    </font>
    <font>
      <sz val="11"/>
      <color rgb="FF264F87"/>
      <name val="Arial"/>
      <family val="2"/>
      <scheme val="minor"/>
    </font>
    <font>
      <u/>
      <sz val="10"/>
      <color rgb="FF264F87"/>
      <name val="Arial"/>
      <family val="2"/>
    </font>
    <font>
      <sz val="10"/>
      <name val="Arial"/>
      <family val="2"/>
    </font>
    <font>
      <b/>
      <sz val="10"/>
      <color rgb="FFFF0000"/>
      <name val="Arial"/>
      <family val="2"/>
    </font>
    <font>
      <b/>
      <sz val="9"/>
      <color indexed="81"/>
      <name val="Segoe UI"/>
      <family val="2"/>
    </font>
    <font>
      <sz val="9"/>
      <color indexed="81"/>
      <name val="Segoe UI"/>
      <family val="2"/>
    </font>
    <font>
      <b/>
      <i/>
      <u/>
      <sz val="10"/>
      <color rgb="FF264F87"/>
      <name val="Arial"/>
      <family val="2"/>
    </font>
    <font>
      <sz val="9"/>
      <color theme="1"/>
      <name val="Arial"/>
      <family val="2"/>
      <scheme val="minor"/>
    </font>
    <font>
      <sz val="10"/>
      <color theme="0" tint="-0.249977111117893"/>
      <name val="Arial"/>
      <family val="2"/>
    </font>
    <font>
      <sz val="8"/>
      <color theme="0" tint="-0.249977111117893"/>
      <name val="Arial"/>
      <family val="2"/>
    </font>
    <font>
      <b/>
      <u/>
      <sz val="10"/>
      <color theme="1"/>
      <name val="Arial"/>
      <family val="2"/>
    </font>
    <font>
      <b/>
      <sz val="10"/>
      <color theme="1"/>
      <name val="Arial"/>
      <family val="2"/>
    </font>
    <font>
      <sz val="10"/>
      <color theme="0" tint="-0.34998626667073579"/>
      <name val="Arial"/>
      <family val="2"/>
    </font>
    <font>
      <sz val="10"/>
      <color theme="0" tint="-0.14999847407452621"/>
      <name val="Arial"/>
      <family val="2"/>
    </font>
    <font>
      <sz val="10"/>
      <color theme="0"/>
      <name val="Arial"/>
      <family val="2"/>
      <scheme val="minor"/>
    </font>
    <font>
      <b/>
      <i/>
      <u/>
      <sz val="11"/>
      <color theme="3"/>
      <name val="Arial"/>
      <family val="2"/>
    </font>
    <font>
      <sz val="10"/>
      <color theme="3"/>
      <name val="Arial"/>
      <family val="2"/>
    </font>
    <font>
      <i/>
      <sz val="9"/>
      <color theme="7"/>
      <name val="Arial"/>
      <family val="2"/>
    </font>
    <font>
      <sz val="9"/>
      <color theme="3"/>
      <name val="Arial"/>
      <family val="2"/>
    </font>
    <font>
      <b/>
      <i/>
      <sz val="10"/>
      <color theme="3"/>
      <name val="Arial"/>
      <family val="2"/>
    </font>
    <font>
      <b/>
      <sz val="11"/>
      <color theme="3"/>
      <name val="Arial"/>
      <family val="2"/>
    </font>
    <font>
      <sz val="11"/>
      <color theme="0"/>
      <name val="Arial"/>
      <family val="2"/>
    </font>
    <font>
      <i/>
      <sz val="10"/>
      <color theme="0"/>
      <name val="Arial"/>
      <family val="2"/>
      <scheme val="minor"/>
    </font>
    <font>
      <i/>
      <sz val="10"/>
      <color theme="1"/>
      <name val="Arial"/>
      <family val="2"/>
      <scheme val="minor"/>
    </font>
    <font>
      <b/>
      <i/>
      <u/>
      <sz val="10"/>
      <color theme="1"/>
      <name val="Arial"/>
      <family val="2"/>
    </font>
  </fonts>
  <fills count="28">
    <fill>
      <patternFill patternType="none"/>
    </fill>
    <fill>
      <patternFill patternType="gray125"/>
    </fill>
    <fill>
      <patternFill patternType="solid">
        <fgColor rgb="FF264F87"/>
        <bgColor indexed="64"/>
      </patternFill>
    </fill>
    <fill>
      <patternFill patternType="solid">
        <fgColor theme="0"/>
        <bgColor indexed="64"/>
      </patternFill>
    </fill>
    <fill>
      <patternFill patternType="solid">
        <fgColor theme="0" tint="-4.9989318521683403E-2"/>
        <bgColor indexed="64"/>
      </patternFill>
    </fill>
    <fill>
      <patternFill patternType="solid">
        <fgColor theme="5"/>
        <bgColor indexed="64"/>
      </patternFill>
    </fill>
    <fill>
      <patternFill patternType="solid">
        <fgColor theme="1"/>
        <bgColor indexed="64"/>
      </patternFill>
    </fill>
    <fill>
      <patternFill patternType="solid">
        <fgColor theme="7"/>
        <bgColor indexed="64"/>
      </patternFill>
    </fill>
    <fill>
      <patternFill patternType="solid">
        <fgColor rgb="FFFFFFCC"/>
      </patternFill>
    </fill>
    <fill>
      <patternFill patternType="solid">
        <fgColor theme="0" tint="-4.9989318521683403E-2"/>
        <bgColor theme="0" tint="-4.9989318521683403E-2"/>
      </patternFill>
    </fill>
    <fill>
      <patternFill patternType="solid">
        <fgColor theme="1"/>
        <bgColor theme="1"/>
      </patternFill>
    </fill>
    <fill>
      <patternFill patternType="solid">
        <fgColor theme="7" tint="0.79998168889431442"/>
        <bgColor theme="7" tint="0.79998168889431442"/>
      </patternFill>
    </fill>
    <fill>
      <patternFill patternType="solid">
        <fgColor theme="6" tint="0.79998168889431442"/>
        <bgColor theme="6" tint="0.79998168889431442"/>
      </patternFill>
    </fill>
    <fill>
      <patternFill patternType="solid">
        <fgColor theme="5" tint="0.79998168889431442"/>
        <bgColor theme="5" tint="0.7999816888943144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bgColor theme="0"/>
      </patternFill>
    </fill>
    <fill>
      <patternFill patternType="solid">
        <fgColor theme="0" tint="-0.499984740745262"/>
        <bgColor indexed="64"/>
      </patternFill>
    </fill>
    <fill>
      <patternFill patternType="solid">
        <fgColor rgb="FFFFC000"/>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1" tint="0.79998168889431442"/>
        <bgColor theme="1" tint="0.79998168889431442"/>
      </patternFill>
    </fill>
    <fill>
      <patternFill patternType="solid">
        <fgColor rgb="FFFFFFFF"/>
        <bgColor rgb="FF000000"/>
      </patternFill>
    </fill>
    <fill>
      <patternFill patternType="solid">
        <fgColor theme="0"/>
        <bgColor theme="1"/>
      </patternFill>
    </fill>
  </fills>
  <borders count="113">
    <border>
      <left/>
      <right/>
      <top/>
      <bottom/>
      <diagonal/>
    </border>
    <border>
      <left style="thin">
        <color rgb="FF264F87"/>
      </left>
      <right style="hair">
        <color rgb="FF264F87"/>
      </right>
      <top style="thin">
        <color rgb="FF264F87"/>
      </top>
      <bottom/>
      <diagonal/>
    </border>
    <border>
      <left style="hair">
        <color rgb="FF264F87"/>
      </left>
      <right style="hair">
        <color rgb="FF264F87"/>
      </right>
      <top style="thin">
        <color rgb="FF264F87"/>
      </top>
      <bottom/>
      <diagonal/>
    </border>
    <border>
      <left style="hair">
        <color rgb="FF264F87"/>
      </left>
      <right/>
      <top style="thin">
        <color rgb="FF264F87"/>
      </top>
      <bottom/>
      <diagonal/>
    </border>
    <border>
      <left/>
      <right style="hair">
        <color rgb="FF264F87"/>
      </right>
      <top/>
      <bottom style="hair">
        <color rgb="FF264F87"/>
      </bottom>
      <diagonal/>
    </border>
    <border>
      <left style="hair">
        <color rgb="FF264F87"/>
      </left>
      <right style="hair">
        <color rgb="FF264F87"/>
      </right>
      <top/>
      <bottom style="hair">
        <color rgb="FF264F87"/>
      </bottom>
      <diagonal/>
    </border>
    <border>
      <left style="hair">
        <color rgb="FF264F87"/>
      </left>
      <right/>
      <top/>
      <bottom style="hair">
        <color rgb="FF264F87"/>
      </bottom>
      <diagonal/>
    </border>
    <border>
      <left/>
      <right style="hair">
        <color rgb="FF264F87"/>
      </right>
      <top style="hair">
        <color rgb="FF264F87"/>
      </top>
      <bottom style="hair">
        <color rgb="FF264F87"/>
      </bottom>
      <diagonal/>
    </border>
    <border>
      <left style="hair">
        <color rgb="FF264F87"/>
      </left>
      <right style="hair">
        <color rgb="FF264F87"/>
      </right>
      <top style="hair">
        <color rgb="FF264F87"/>
      </top>
      <bottom style="hair">
        <color rgb="FF264F87"/>
      </bottom>
      <diagonal/>
    </border>
    <border>
      <left style="hair">
        <color rgb="FF264F87"/>
      </left>
      <right/>
      <top style="hair">
        <color rgb="FF264F87"/>
      </top>
      <bottom style="hair">
        <color rgb="FF264F87"/>
      </bottom>
      <diagonal/>
    </border>
    <border>
      <left/>
      <right style="hair">
        <color rgb="FF264F87"/>
      </right>
      <top style="hair">
        <color rgb="FF264F87"/>
      </top>
      <bottom/>
      <diagonal/>
    </border>
    <border>
      <left style="hair">
        <color rgb="FF264F87"/>
      </left>
      <right style="hair">
        <color rgb="FF264F87"/>
      </right>
      <top style="hair">
        <color rgb="FF264F87"/>
      </top>
      <bottom/>
      <diagonal/>
    </border>
    <border>
      <left style="hair">
        <color rgb="FF264F87"/>
      </left>
      <right/>
      <top style="hair">
        <color rgb="FF264F87"/>
      </top>
      <bottom/>
      <diagonal/>
    </border>
    <border>
      <left style="thin">
        <color rgb="FF264F87"/>
      </left>
      <right style="thin">
        <color rgb="FF264F87"/>
      </right>
      <top style="thin">
        <color rgb="FF264F87"/>
      </top>
      <bottom style="thin">
        <color rgb="FF264F87"/>
      </bottom>
      <diagonal/>
    </border>
    <border>
      <left style="thin">
        <color rgb="FF264F87"/>
      </left>
      <right style="hair">
        <color rgb="FF264F87"/>
      </right>
      <top style="thin">
        <color rgb="FF264F87"/>
      </top>
      <bottom style="thin">
        <color rgb="FF264F87"/>
      </bottom>
      <diagonal/>
    </border>
    <border>
      <left style="hair">
        <color rgb="FF264F87"/>
      </left>
      <right style="hair">
        <color rgb="FF264F87"/>
      </right>
      <top style="thin">
        <color rgb="FF264F87"/>
      </top>
      <bottom style="thin">
        <color rgb="FF264F87"/>
      </bottom>
      <diagonal/>
    </border>
    <border>
      <left style="hair">
        <color rgb="FF264F87"/>
      </left>
      <right style="thin">
        <color rgb="FF264F87"/>
      </right>
      <top style="thin">
        <color rgb="FF264F87"/>
      </top>
      <bottom style="thin">
        <color rgb="FF264F87"/>
      </bottom>
      <diagonal/>
    </border>
    <border>
      <left style="thin">
        <color rgb="FF264F87"/>
      </left>
      <right style="hair">
        <color rgb="FF264F87"/>
      </right>
      <top style="hair">
        <color rgb="FF264F87"/>
      </top>
      <bottom style="hair">
        <color rgb="FF264F87"/>
      </bottom>
      <diagonal/>
    </border>
    <border>
      <left style="hair">
        <color rgb="FF264F87"/>
      </left>
      <right style="thin">
        <color rgb="FF264F87"/>
      </right>
      <top style="hair">
        <color rgb="FF264F87"/>
      </top>
      <bottom style="hair">
        <color rgb="FF264F87"/>
      </bottom>
      <diagonal/>
    </border>
    <border>
      <left style="thin">
        <color rgb="FF264F87"/>
      </left>
      <right style="hair">
        <color rgb="FF264F87"/>
      </right>
      <top style="hair">
        <color rgb="FF264F87"/>
      </top>
      <bottom/>
      <diagonal/>
    </border>
    <border>
      <left style="hair">
        <color rgb="FF264F87"/>
      </left>
      <right style="thin">
        <color rgb="FF264F87"/>
      </right>
      <top style="hair">
        <color rgb="FF264F87"/>
      </top>
      <bottom/>
      <diagonal/>
    </border>
    <border>
      <left style="thin">
        <color rgb="FF264F87"/>
      </left>
      <right style="hair">
        <color rgb="FF264F87"/>
      </right>
      <top/>
      <bottom style="thin">
        <color rgb="FF264F87"/>
      </bottom>
      <diagonal/>
    </border>
    <border>
      <left style="hair">
        <color rgb="FF264F87"/>
      </left>
      <right style="hair">
        <color rgb="FF264F87"/>
      </right>
      <top/>
      <bottom style="thin">
        <color rgb="FF264F87"/>
      </bottom>
      <diagonal/>
    </border>
    <border>
      <left style="thin">
        <color rgb="FF264F87"/>
      </left>
      <right style="hair">
        <color rgb="FF264F87"/>
      </right>
      <top style="hair">
        <color rgb="FF264F87"/>
      </top>
      <bottom style="thin">
        <color rgb="FF264F87"/>
      </bottom>
      <diagonal/>
    </border>
    <border>
      <left style="hair">
        <color rgb="FF264F87"/>
      </left>
      <right style="hair">
        <color rgb="FF264F87"/>
      </right>
      <top style="hair">
        <color rgb="FF264F87"/>
      </top>
      <bottom style="thin">
        <color rgb="FF264F87"/>
      </bottom>
      <diagonal/>
    </border>
    <border>
      <left style="hair">
        <color rgb="FF264F87"/>
      </left>
      <right style="thin">
        <color rgb="FF264F87"/>
      </right>
      <top style="hair">
        <color rgb="FF264F87"/>
      </top>
      <bottom style="thin">
        <color rgb="FF264F87"/>
      </bottom>
      <diagonal/>
    </border>
    <border>
      <left style="hair">
        <color rgb="FF264F87"/>
      </left>
      <right style="hair">
        <color rgb="FF264F87"/>
      </right>
      <top/>
      <bottom/>
      <diagonal/>
    </border>
    <border>
      <left style="hair">
        <color rgb="FF264F87"/>
      </left>
      <right/>
      <top/>
      <bottom/>
      <diagonal/>
    </border>
    <border>
      <left style="thin">
        <color theme="1"/>
      </left>
      <right style="thin">
        <color theme="1"/>
      </right>
      <top style="thin">
        <color theme="1"/>
      </top>
      <bottom style="thin">
        <color theme="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theme="8"/>
      </left>
      <right style="thin">
        <color theme="8"/>
      </right>
      <top style="thin">
        <color theme="8"/>
      </top>
      <bottom style="thin">
        <color theme="8"/>
      </bottom>
      <diagonal/>
    </border>
    <border>
      <left style="hair">
        <color theme="1"/>
      </left>
      <right style="hair">
        <color theme="1"/>
      </right>
      <top style="hair">
        <color theme="1"/>
      </top>
      <bottom style="hair">
        <color theme="1"/>
      </bottom>
      <diagonal/>
    </border>
    <border>
      <left style="hair">
        <color theme="1"/>
      </left>
      <right style="hair">
        <color theme="1"/>
      </right>
      <top style="thin">
        <color theme="1"/>
      </top>
      <bottom style="thin">
        <color theme="1"/>
      </bottom>
      <diagonal/>
    </border>
    <border>
      <left style="thin">
        <color theme="0"/>
      </left>
      <right style="thin">
        <color theme="0"/>
      </right>
      <top style="thin">
        <color theme="1"/>
      </top>
      <bottom style="thin">
        <color theme="1"/>
      </bottom>
      <diagonal/>
    </border>
    <border>
      <left style="thin">
        <color theme="1"/>
      </left>
      <right style="thin">
        <color theme="1"/>
      </right>
      <top style="thin">
        <color theme="1"/>
      </top>
      <bottom/>
      <diagonal/>
    </border>
    <border>
      <left style="hair">
        <color theme="1"/>
      </left>
      <right style="hair">
        <color theme="1"/>
      </right>
      <top/>
      <bottom/>
      <diagonal/>
    </border>
    <border>
      <left style="thin">
        <color rgb="FF264F87"/>
      </left>
      <right/>
      <top style="thin">
        <color rgb="FF264F87"/>
      </top>
      <bottom/>
      <diagonal/>
    </border>
    <border>
      <left style="thin">
        <color rgb="FF264F87"/>
      </left>
      <right/>
      <top style="hair">
        <color rgb="FF264F87"/>
      </top>
      <bottom/>
      <diagonal/>
    </border>
    <border>
      <left style="thin">
        <color theme="1"/>
      </left>
      <right style="thin">
        <color theme="1"/>
      </right>
      <top/>
      <bottom style="thin">
        <color theme="1"/>
      </bottom>
      <diagonal/>
    </border>
    <border>
      <left style="thin">
        <color theme="0"/>
      </left>
      <right/>
      <top/>
      <bottom/>
      <diagonal/>
    </border>
    <border>
      <left/>
      <right style="thin">
        <color rgb="FF264F87"/>
      </right>
      <top style="thin">
        <color rgb="FF264F87"/>
      </top>
      <bottom/>
      <diagonal/>
    </border>
    <border>
      <left/>
      <right/>
      <top style="hair">
        <color rgb="FF264F87"/>
      </top>
      <bottom/>
      <diagonal/>
    </border>
    <border>
      <left/>
      <right style="thin">
        <color rgb="FF264F87"/>
      </right>
      <top/>
      <bottom/>
      <diagonal/>
    </border>
    <border>
      <left/>
      <right style="thin">
        <color rgb="FF264F87"/>
      </right>
      <top style="hair">
        <color rgb="FF264F87"/>
      </top>
      <bottom/>
      <diagonal/>
    </border>
    <border>
      <left/>
      <right style="thin">
        <color rgb="FF264F87"/>
      </right>
      <top/>
      <bottom style="hair">
        <color rgb="FF264F87"/>
      </bottom>
      <diagonal/>
    </border>
    <border>
      <left/>
      <right style="thin">
        <color rgb="FF264F87"/>
      </right>
      <top/>
      <bottom style="thin">
        <color rgb="FF264F87"/>
      </bottom>
      <diagonal/>
    </border>
    <border>
      <left style="thin">
        <color rgb="FF264F87"/>
      </left>
      <right/>
      <top/>
      <bottom/>
      <diagonal/>
    </border>
    <border>
      <left style="thin">
        <color rgb="FF264F87"/>
      </left>
      <right/>
      <top/>
      <bottom style="hair">
        <color rgb="FF264F87"/>
      </bottom>
      <diagonal/>
    </border>
    <border>
      <left style="thin">
        <color rgb="FF264F87"/>
      </left>
      <right/>
      <top/>
      <bottom style="thin">
        <color rgb="FF264F87"/>
      </bottom>
      <diagonal/>
    </border>
    <border>
      <left style="thin">
        <color rgb="FF264F87"/>
      </left>
      <right/>
      <top style="thin">
        <color rgb="FF264F87"/>
      </top>
      <bottom style="thin">
        <color theme="0"/>
      </bottom>
      <diagonal/>
    </border>
    <border>
      <left/>
      <right/>
      <top style="thin">
        <color rgb="FF264F87"/>
      </top>
      <bottom style="thin">
        <color theme="0"/>
      </bottom>
      <diagonal/>
    </border>
    <border>
      <left/>
      <right style="thin">
        <color rgb="FF264F87"/>
      </right>
      <top style="thin">
        <color rgb="FF264F87"/>
      </top>
      <bottom style="thin">
        <color theme="0"/>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rgb="FF264F87"/>
      </left>
      <right style="thin">
        <color theme="0"/>
      </right>
      <top style="thin">
        <color theme="0"/>
      </top>
      <bottom/>
      <diagonal/>
    </border>
    <border>
      <left style="thin">
        <color theme="0"/>
      </left>
      <right/>
      <top style="thin">
        <color theme="0"/>
      </top>
      <bottom/>
      <diagonal/>
    </border>
    <border>
      <left style="hair">
        <color rgb="FF264F87"/>
      </left>
      <right style="hair">
        <color rgb="FF264F87"/>
      </right>
      <top style="thin">
        <color theme="0"/>
      </top>
      <bottom style="thin">
        <color rgb="FF264F87"/>
      </bottom>
      <diagonal/>
    </border>
    <border>
      <left style="hair">
        <color rgb="FF264F87"/>
      </left>
      <right style="thin">
        <color rgb="FF264F87"/>
      </right>
      <top style="thin">
        <color theme="0"/>
      </top>
      <bottom style="thin">
        <color rgb="FF264F87"/>
      </bottom>
      <diagonal/>
    </border>
    <border>
      <left style="thin">
        <color theme="3"/>
      </left>
      <right style="thin">
        <color theme="0"/>
      </right>
      <top style="thin">
        <color theme="0"/>
      </top>
      <bottom/>
      <diagonal/>
    </border>
    <border>
      <left/>
      <right style="thin">
        <color theme="3"/>
      </right>
      <top style="thin">
        <color theme="0"/>
      </top>
      <bottom/>
      <diagonal/>
    </border>
    <border>
      <left style="thin">
        <color rgb="FF264F87"/>
      </left>
      <right style="thin">
        <color theme="3"/>
      </right>
      <top style="hair">
        <color theme="3"/>
      </top>
      <bottom style="hair">
        <color theme="3"/>
      </bottom>
      <diagonal/>
    </border>
    <border>
      <left/>
      <right style="hair">
        <color theme="3"/>
      </right>
      <top style="hair">
        <color theme="3"/>
      </top>
      <bottom style="hair">
        <color theme="3"/>
      </bottom>
      <diagonal/>
    </border>
    <border>
      <left style="hair">
        <color theme="3"/>
      </left>
      <right style="hair">
        <color theme="3"/>
      </right>
      <top style="hair">
        <color theme="3"/>
      </top>
      <bottom style="hair">
        <color theme="3"/>
      </bottom>
      <diagonal/>
    </border>
    <border>
      <left style="hair">
        <color theme="3"/>
      </left>
      <right/>
      <top style="hair">
        <color theme="3"/>
      </top>
      <bottom style="hair">
        <color theme="3"/>
      </bottom>
      <diagonal/>
    </border>
    <border>
      <left style="hair">
        <color theme="3"/>
      </left>
      <right style="thin">
        <color rgb="FF264F87"/>
      </right>
      <top style="hair">
        <color theme="3"/>
      </top>
      <bottom style="hair">
        <color theme="3"/>
      </bottom>
      <diagonal/>
    </border>
    <border>
      <left style="thin">
        <color theme="3"/>
      </left>
      <right style="thin">
        <color theme="3"/>
      </right>
      <top style="hair">
        <color theme="3"/>
      </top>
      <bottom style="hair">
        <color theme="3"/>
      </bottom>
      <diagonal/>
    </border>
    <border>
      <left style="hair">
        <color theme="3"/>
      </left>
      <right style="thin">
        <color theme="3"/>
      </right>
      <top style="hair">
        <color theme="3"/>
      </top>
      <bottom style="hair">
        <color theme="3"/>
      </bottom>
      <diagonal/>
    </border>
    <border>
      <left style="thin">
        <color theme="3"/>
      </left>
      <right style="thin">
        <color theme="3"/>
      </right>
      <top style="hair">
        <color theme="3"/>
      </top>
      <bottom style="thin">
        <color theme="3"/>
      </bottom>
      <diagonal/>
    </border>
    <border>
      <left/>
      <right style="hair">
        <color theme="3"/>
      </right>
      <top style="hair">
        <color theme="3"/>
      </top>
      <bottom style="thin">
        <color theme="3"/>
      </bottom>
      <diagonal/>
    </border>
    <border>
      <left style="hair">
        <color theme="3"/>
      </left>
      <right style="hair">
        <color theme="3"/>
      </right>
      <top style="hair">
        <color theme="3"/>
      </top>
      <bottom style="thin">
        <color theme="3"/>
      </bottom>
      <diagonal/>
    </border>
    <border>
      <left style="hair">
        <color theme="3"/>
      </left>
      <right style="thin">
        <color theme="3"/>
      </right>
      <top style="hair">
        <color theme="3"/>
      </top>
      <bottom style="thin">
        <color theme="3"/>
      </bottom>
      <diagonal/>
    </border>
    <border>
      <left style="thin">
        <color rgb="FF264F87"/>
      </left>
      <right style="thin">
        <color theme="3"/>
      </right>
      <top style="hair">
        <color theme="3"/>
      </top>
      <bottom style="thin">
        <color rgb="FF264F87"/>
      </bottom>
      <diagonal/>
    </border>
    <border>
      <left/>
      <right style="hair">
        <color theme="3"/>
      </right>
      <top style="hair">
        <color theme="3"/>
      </top>
      <bottom style="thin">
        <color rgb="FF264F87"/>
      </bottom>
      <diagonal/>
    </border>
    <border>
      <left style="hair">
        <color theme="3"/>
      </left>
      <right style="hair">
        <color theme="3"/>
      </right>
      <top style="hair">
        <color theme="3"/>
      </top>
      <bottom style="thin">
        <color rgb="FF264F87"/>
      </bottom>
      <diagonal/>
    </border>
    <border>
      <left style="hair">
        <color theme="3"/>
      </left>
      <right/>
      <top style="hair">
        <color theme="3"/>
      </top>
      <bottom style="thin">
        <color rgb="FF264F87"/>
      </bottom>
      <diagonal/>
    </border>
    <border>
      <left style="hair">
        <color theme="3"/>
      </left>
      <right style="thin">
        <color rgb="FF264F87"/>
      </right>
      <top style="hair">
        <color theme="3"/>
      </top>
      <bottom style="thin">
        <color rgb="FF264F87"/>
      </bottom>
      <diagonal/>
    </border>
    <border>
      <left/>
      <right/>
      <top style="thin">
        <color rgb="FF264F87"/>
      </top>
      <bottom/>
      <diagonal/>
    </border>
    <border>
      <left style="medium">
        <color rgb="FF264F87"/>
      </left>
      <right/>
      <top style="thin">
        <color rgb="FF264F87"/>
      </top>
      <bottom/>
      <diagonal/>
    </border>
    <border>
      <left style="thin">
        <color theme="0"/>
      </left>
      <right/>
      <top style="thin">
        <color theme="0"/>
      </top>
      <bottom style="thin">
        <color rgb="FF264F87"/>
      </bottom>
      <diagonal/>
    </border>
    <border>
      <left/>
      <right style="thin">
        <color theme="0"/>
      </right>
      <top style="thin">
        <color theme="0"/>
      </top>
      <bottom style="thin">
        <color rgb="FF264F87"/>
      </bottom>
      <diagonal/>
    </border>
    <border>
      <left style="thin">
        <color theme="0"/>
      </left>
      <right style="thin">
        <color rgb="FF264F87"/>
      </right>
      <top/>
      <bottom style="thin">
        <color rgb="FF264F87"/>
      </bottom>
      <diagonal/>
    </border>
    <border>
      <left style="thin">
        <color rgb="FF264F87"/>
      </left>
      <right/>
      <top style="hair">
        <color rgb="FF264F87"/>
      </top>
      <bottom style="hair">
        <color rgb="FF264F87"/>
      </bottom>
      <diagonal/>
    </border>
    <border>
      <left/>
      <right style="thin">
        <color rgb="FF264F87"/>
      </right>
      <top style="hair">
        <color rgb="FF264F87"/>
      </top>
      <bottom style="hair">
        <color rgb="FF264F87"/>
      </bottom>
      <diagonal/>
    </border>
    <border>
      <left style="thin">
        <color rgb="FF264F87"/>
      </left>
      <right/>
      <top style="hair">
        <color rgb="FF264F87"/>
      </top>
      <bottom style="thin">
        <color rgb="FF264F87"/>
      </bottom>
      <diagonal/>
    </border>
    <border>
      <left style="thin">
        <color rgb="FF264F87"/>
      </left>
      <right style="thin">
        <color rgb="FF264F87"/>
      </right>
      <top style="hair">
        <color rgb="FF264F87"/>
      </top>
      <bottom style="thin">
        <color rgb="FF264F87"/>
      </bottom>
      <diagonal/>
    </border>
    <border>
      <left style="thin">
        <color rgb="FF264F87"/>
      </left>
      <right style="thin">
        <color rgb="FF264F87"/>
      </right>
      <top style="hair">
        <color rgb="FF264F87"/>
      </top>
      <bottom style="hair">
        <color rgb="FF264F87"/>
      </bottom>
      <diagonal/>
    </border>
    <border>
      <left style="dotted">
        <color rgb="FF264F87"/>
      </left>
      <right style="thin">
        <color rgb="FF264F87"/>
      </right>
      <top/>
      <bottom/>
      <diagonal/>
    </border>
    <border>
      <left style="thin">
        <color rgb="FF264F87"/>
      </left>
      <right style="thin">
        <color theme="0"/>
      </right>
      <top/>
      <bottom/>
      <diagonal/>
    </border>
    <border>
      <left/>
      <right style="hair">
        <color rgb="FF264F87"/>
      </right>
      <top/>
      <bottom/>
      <diagonal/>
    </border>
    <border>
      <left style="thin">
        <color rgb="FF264F87"/>
      </left>
      <right style="thin">
        <color rgb="FF264F87"/>
      </right>
      <top/>
      <bottom/>
      <diagonal/>
    </border>
    <border>
      <left style="thin">
        <color rgb="FF264F87"/>
      </left>
      <right style="thin">
        <color rgb="FF264F87"/>
      </right>
      <top/>
      <bottom style="thin">
        <color rgb="FF264F87"/>
      </bottom>
      <diagonal/>
    </border>
    <border>
      <left/>
      <right/>
      <top/>
      <bottom style="thin">
        <color rgb="FF264F87"/>
      </bottom>
      <diagonal/>
    </border>
    <border>
      <left style="dotted">
        <color rgb="FF264F87"/>
      </left>
      <right style="thin">
        <color rgb="FF264F87"/>
      </right>
      <top/>
      <bottom style="thin">
        <color rgb="FF264F87"/>
      </bottom>
      <diagonal/>
    </border>
    <border>
      <left/>
      <right style="hair">
        <color rgb="FF264F87"/>
      </right>
      <top/>
      <bottom style="thin">
        <color rgb="FF264F87"/>
      </bottom>
      <diagonal/>
    </border>
    <border>
      <left/>
      <right style="thin">
        <color theme="0"/>
      </right>
      <top style="thin">
        <color theme="0"/>
      </top>
      <bottom/>
      <diagonal/>
    </border>
    <border>
      <left/>
      <right style="thin">
        <color rgb="FF264F87"/>
      </right>
      <top style="hair">
        <color rgb="FF264F87"/>
      </top>
      <bottom style="thin">
        <color rgb="FF264F87"/>
      </bottom>
      <diagonal/>
    </border>
    <border>
      <left style="thin">
        <color rgb="FF264F87"/>
      </left>
      <right style="thin">
        <color theme="3"/>
      </right>
      <top style="hair">
        <color theme="3"/>
      </top>
      <bottom/>
      <diagonal/>
    </border>
    <border>
      <left/>
      <right style="hair">
        <color theme="3"/>
      </right>
      <top style="hair">
        <color theme="3"/>
      </top>
      <bottom/>
      <diagonal/>
    </border>
    <border>
      <left style="hair">
        <color theme="3"/>
      </left>
      <right style="hair">
        <color theme="3"/>
      </right>
      <top style="hair">
        <color theme="3"/>
      </top>
      <bottom/>
      <diagonal/>
    </border>
    <border>
      <left style="hair">
        <color theme="3"/>
      </left>
      <right/>
      <top style="hair">
        <color theme="3"/>
      </top>
      <bottom/>
      <diagonal/>
    </border>
    <border>
      <left style="hair">
        <color theme="3"/>
      </left>
      <right style="thin">
        <color rgb="FF264F87"/>
      </right>
      <top style="hair">
        <color theme="3"/>
      </top>
      <bottom/>
      <diagonal/>
    </border>
    <border>
      <left style="thin">
        <color rgb="FF264F87"/>
      </left>
      <right style="thin">
        <color theme="3"/>
      </right>
      <top style="hair">
        <color rgb="FF264F87"/>
      </top>
      <bottom style="hair">
        <color theme="3"/>
      </bottom>
      <diagonal/>
    </border>
    <border>
      <left/>
      <right style="hair">
        <color theme="3"/>
      </right>
      <top style="hair">
        <color rgb="FF264F87"/>
      </top>
      <bottom style="hair">
        <color theme="3"/>
      </bottom>
      <diagonal/>
    </border>
    <border>
      <left style="hair">
        <color theme="3"/>
      </left>
      <right style="hair">
        <color theme="3"/>
      </right>
      <top style="hair">
        <color rgb="FF264F87"/>
      </top>
      <bottom style="hair">
        <color theme="3"/>
      </bottom>
      <diagonal/>
    </border>
    <border>
      <left style="hair">
        <color theme="3"/>
      </left>
      <right/>
      <top style="hair">
        <color rgb="FF264F87"/>
      </top>
      <bottom style="hair">
        <color theme="3"/>
      </bottom>
      <diagonal/>
    </border>
    <border>
      <left style="hair">
        <color theme="3"/>
      </left>
      <right style="thin">
        <color rgb="FF264F87"/>
      </right>
      <top style="hair">
        <color rgb="FF264F87"/>
      </top>
      <bottom style="hair">
        <color theme="3"/>
      </bottom>
      <diagonal/>
    </border>
    <border>
      <left style="hair">
        <color theme="3"/>
      </left>
      <right style="thin">
        <color theme="3"/>
      </right>
      <top style="hair">
        <color theme="3"/>
      </top>
      <bottom/>
      <diagonal/>
    </border>
    <border>
      <left style="hair">
        <color theme="3"/>
      </left>
      <right style="thin">
        <color theme="3"/>
      </right>
      <top style="hair">
        <color theme="3"/>
      </top>
      <bottom style="thin">
        <color rgb="FF264F87"/>
      </bottom>
      <diagonal/>
    </border>
    <border>
      <left/>
      <right/>
      <top style="hair">
        <color rgb="FF264F87"/>
      </top>
      <bottom style="hair">
        <color rgb="FF264F87"/>
      </bottom>
      <diagonal/>
    </border>
    <border>
      <left style="hair">
        <color rgb="FF264F87"/>
      </left>
      <right style="hair">
        <color rgb="FF264F87"/>
      </right>
      <top style="thin">
        <color theme="0"/>
      </top>
      <bottom/>
      <diagonal/>
    </border>
    <border>
      <left style="thin">
        <color theme="7"/>
      </left>
      <right style="thin">
        <color theme="7"/>
      </right>
      <top style="thin">
        <color theme="7"/>
      </top>
      <bottom style="thin">
        <color theme="7"/>
      </bottom>
      <diagonal/>
    </border>
  </borders>
  <cellStyleXfs count="69">
    <xf numFmtId="0" fontId="0" fillId="20" borderId="0"/>
    <xf numFmtId="0" fontId="25" fillId="0" borderId="0" applyNumberFormat="0" applyFill="0" applyBorder="0" applyAlignment="0" applyProtection="0"/>
    <xf numFmtId="0" fontId="16" fillId="7" borderId="0" applyNumberFormat="0" applyAlignment="0" applyProtection="0"/>
    <xf numFmtId="0" fontId="25" fillId="0" borderId="0" applyNumberFormat="0" applyFill="0" applyBorder="0" applyAlignment="0" applyProtection="0"/>
    <xf numFmtId="43" fontId="23" fillId="0" borderId="0" applyFill="0" applyBorder="0" applyAlignment="0" applyProtection="0"/>
    <xf numFmtId="41" fontId="23" fillId="0" borderId="0" applyFill="0" applyBorder="0" applyAlignment="0" applyProtection="0"/>
    <xf numFmtId="44" fontId="23" fillId="0" borderId="0" applyFill="0" applyBorder="0" applyAlignment="0" applyProtection="0"/>
    <xf numFmtId="42" fontId="23" fillId="0" borderId="0" applyFill="0" applyBorder="0" applyAlignment="0" applyProtection="0"/>
    <xf numFmtId="9" fontId="23" fillId="0" borderId="0" applyFill="0" applyBorder="0" applyAlignment="0" applyProtection="0"/>
    <xf numFmtId="0" fontId="22" fillId="10" borderId="33" applyProtection="0">
      <alignment horizontal="center" vertical="center"/>
    </xf>
    <xf numFmtId="0" fontId="34" fillId="0" borderId="0" applyNumberFormat="0" applyFill="0" applyAlignment="0" applyProtection="0"/>
    <xf numFmtId="0" fontId="31" fillId="10" borderId="34" applyNumberFormat="0" applyProtection="0">
      <alignment horizontal="center" vertical="center"/>
    </xf>
    <xf numFmtId="0" fontId="27" fillId="0" borderId="0" applyNumberFormat="0" applyFill="0" applyProtection="0">
      <alignment horizontal="center" vertical="center"/>
    </xf>
    <xf numFmtId="0" fontId="28" fillId="11" borderId="0" applyNumberFormat="0" applyBorder="0" applyAlignment="0" applyProtection="0"/>
    <xf numFmtId="0" fontId="29" fillId="12" borderId="0" applyNumberFormat="0" applyBorder="0" applyAlignment="0" applyProtection="0"/>
    <xf numFmtId="0" fontId="30" fillId="13" borderId="0" applyNumberFormat="0" applyBorder="0" applyAlignment="0" applyProtection="0"/>
    <xf numFmtId="0" fontId="19" fillId="9" borderId="28" applyNumberFormat="0" applyProtection="0">
      <alignment horizontal="center" vertical="center" wrapText="1"/>
    </xf>
    <xf numFmtId="0" fontId="24" fillId="9" borderId="28" applyNumberFormat="0" applyProtection="0">
      <alignment horizontal="center" vertical="center"/>
    </xf>
    <xf numFmtId="0" fontId="32" fillId="10" borderId="28" applyProtection="0">
      <alignment horizontal="center" vertical="center" wrapText="1"/>
    </xf>
    <xf numFmtId="0" fontId="20" fillId="0" borderId="29" applyNumberFormat="0" applyFill="0" applyAlignment="0" applyProtection="0"/>
    <xf numFmtId="0" fontId="21" fillId="0" borderId="0" applyNumberFormat="0" applyFill="0" applyBorder="0" applyAlignment="0" applyProtection="0"/>
    <xf numFmtId="0" fontId="19" fillId="8" borderId="30" applyNumberFormat="0" applyAlignment="0" applyProtection="0"/>
    <xf numFmtId="0" fontId="17" fillId="0" borderId="0" applyNumberFormat="0" applyFill="0" applyBorder="0" applyAlignment="0" applyProtection="0"/>
    <xf numFmtId="0" fontId="13" fillId="3" borderId="31" applyFill="0" applyProtection="0">
      <alignment horizontal="center" vertical="center" wrapText="1"/>
    </xf>
    <xf numFmtId="0" fontId="12" fillId="0" borderId="28" applyProtection="0">
      <alignment horizontal="left" vertical="center" wrapText="1"/>
    </xf>
    <xf numFmtId="0" fontId="26" fillId="10" borderId="0" applyProtection="0">
      <alignment horizontal="center" vertical="center"/>
    </xf>
    <xf numFmtId="0" fontId="1" fillId="0" borderId="32" applyProtection="0">
      <alignment horizontal="left" vertical="center"/>
    </xf>
    <xf numFmtId="2" fontId="1" fillId="0" borderId="28" applyProtection="0">
      <alignment horizontal="right" vertical="center"/>
    </xf>
    <xf numFmtId="2" fontId="1" fillId="0" borderId="32" applyProtection="0">
      <alignment horizontal="right" vertical="center"/>
    </xf>
    <xf numFmtId="0" fontId="31" fillId="14" borderId="0" applyNumberFormat="0" applyBorder="0" applyAlignment="0" applyProtection="0"/>
    <xf numFmtId="0" fontId="31" fillId="15" borderId="0" applyNumberFormat="0" applyBorder="0" applyProtection="0">
      <alignment wrapText="1"/>
    </xf>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5" fillId="5" borderId="36">
      <alignment horizontal="center" vertical="center" wrapText="1"/>
    </xf>
    <xf numFmtId="0" fontId="39" fillId="0" borderId="0"/>
    <xf numFmtId="167" fontId="44" fillId="0" borderId="0"/>
    <xf numFmtId="0" fontId="23" fillId="0" borderId="0"/>
    <xf numFmtId="0" fontId="52" fillId="0" borderId="0" applyNumberFormat="0" applyFill="0" applyAlignment="0" applyProtection="0"/>
    <xf numFmtId="44" fontId="23" fillId="0" borderId="0" applyFill="0" applyBorder="0" applyAlignment="0" applyProtection="0"/>
    <xf numFmtId="2" fontId="1" fillId="0" borderId="28" applyProtection="0">
      <alignment horizontal="right" vertical="center"/>
    </xf>
    <xf numFmtId="43" fontId="23" fillId="0" borderId="0" applyFill="0" applyBorder="0" applyAlignment="0" applyProtection="0"/>
    <xf numFmtId="44" fontId="23" fillId="0" borderId="0" applyFill="0" applyBorder="0" applyAlignment="0" applyProtection="0"/>
    <xf numFmtId="4" fontId="54" fillId="20" borderId="112">
      <alignment horizontal="center" vertical="center"/>
    </xf>
    <xf numFmtId="41" fontId="23" fillId="0" borderId="0" applyFill="0" applyBorder="0" applyAlignment="0" applyProtection="0"/>
    <xf numFmtId="42" fontId="23" fillId="0" borderId="0" applyFill="0" applyBorder="0" applyAlignment="0" applyProtection="0"/>
    <xf numFmtId="0" fontId="4" fillId="10" borderId="33" applyProtection="0">
      <alignment horizontal="center" vertical="center"/>
    </xf>
    <xf numFmtId="0" fontId="4" fillId="10" borderId="34" applyNumberFormat="0" applyProtection="0">
      <alignment horizontal="center" vertical="center"/>
    </xf>
    <xf numFmtId="0" fontId="56" fillId="25" borderId="0" applyNumberFormat="0" applyProtection="0">
      <alignment horizontal="center" vertical="center"/>
    </xf>
    <xf numFmtId="0" fontId="14" fillId="9" borderId="28" applyNumberFormat="0" applyProtection="0">
      <alignment horizontal="center" vertical="center" wrapText="1"/>
    </xf>
    <xf numFmtId="0" fontId="1" fillId="9" borderId="0">
      <alignment horizontal="right" vertical="center"/>
    </xf>
    <xf numFmtId="0" fontId="53" fillId="9" borderId="28">
      <alignment horizontal="left" vertical="center"/>
    </xf>
    <xf numFmtId="0" fontId="12" fillId="25" borderId="0">
      <alignment horizontal="left" vertical="center"/>
    </xf>
    <xf numFmtId="0" fontId="55" fillId="26" borderId="28">
      <alignment horizontal="right" vertical="center"/>
    </xf>
    <xf numFmtId="0" fontId="57" fillId="0" borderId="0" applyNumberFormat="0" applyFill="0" applyBorder="0" applyAlignment="0" applyProtection="0"/>
    <xf numFmtId="44" fontId="23" fillId="0" borderId="0" applyFill="0" applyBorder="0" applyAlignment="0" applyProtection="0"/>
    <xf numFmtId="43" fontId="23" fillId="0" borderId="0" applyFill="0" applyBorder="0" applyAlignment="0" applyProtection="0"/>
    <xf numFmtId="44" fontId="23" fillId="0" borderId="0" applyFill="0" applyBorder="0" applyAlignment="0" applyProtection="0"/>
    <xf numFmtId="44" fontId="23" fillId="0" borderId="0" applyFill="0" applyBorder="0" applyAlignment="0" applyProtection="0"/>
    <xf numFmtId="41" fontId="23" fillId="0" borderId="0" applyFill="0" applyBorder="0" applyAlignment="0" applyProtection="0"/>
    <xf numFmtId="44" fontId="23" fillId="0" borderId="0" applyFill="0" applyBorder="0" applyAlignment="0" applyProtection="0"/>
    <xf numFmtId="42" fontId="23" fillId="0" borderId="0" applyFill="0" applyBorder="0" applyAlignment="0" applyProtection="0"/>
    <xf numFmtId="44" fontId="23" fillId="0" borderId="0" applyFill="0" applyBorder="0" applyAlignment="0" applyProtection="0"/>
    <xf numFmtId="44" fontId="23" fillId="0" borderId="0" applyFill="0" applyBorder="0" applyAlignment="0" applyProtection="0"/>
    <xf numFmtId="44" fontId="23" fillId="0" borderId="0" applyFill="0" applyBorder="0" applyAlignment="0" applyProtection="0"/>
    <xf numFmtId="44" fontId="23" fillId="0" borderId="0" applyFill="0" applyBorder="0" applyAlignment="0" applyProtection="0"/>
    <xf numFmtId="44" fontId="23" fillId="0" borderId="0" applyFill="0" applyBorder="0" applyAlignment="0" applyProtection="0"/>
    <xf numFmtId="0" fontId="23" fillId="20" borderId="0"/>
  </cellStyleXfs>
  <cellXfs count="348">
    <xf numFmtId="0" fontId="0" fillId="20" borderId="0" xfId="0"/>
    <xf numFmtId="0" fontId="1" fillId="3" borderId="0" xfId="0" applyFont="1" applyFill="1"/>
    <xf numFmtId="0" fontId="2" fillId="3" borderId="0" xfId="0" applyFont="1" applyFill="1" applyAlignment="1">
      <alignment horizontal="left" vertical="center"/>
    </xf>
    <xf numFmtId="0" fontId="3" fillId="3" borderId="0" xfId="0" applyFont="1" applyFill="1"/>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1" fillId="3" borderId="0" xfId="0" applyFont="1" applyFill="1" applyAlignment="1">
      <alignment horizontal="left" vertical="top"/>
    </xf>
    <xf numFmtId="0" fontId="5" fillId="3" borderId="0" xfId="0" applyFont="1" applyFill="1" applyAlignment="1">
      <alignment horizontal="left" vertical="top"/>
    </xf>
    <xf numFmtId="0" fontId="1" fillId="3" borderId="4" xfId="0" applyFont="1" applyFill="1" applyBorder="1" applyAlignment="1">
      <alignment horizontal="left" vertical="top"/>
    </xf>
    <xf numFmtId="0" fontId="1" fillId="3" borderId="5" xfId="0" applyFont="1" applyFill="1" applyBorder="1" applyAlignment="1">
      <alignment horizontal="left" vertical="top"/>
    </xf>
    <xf numFmtId="0" fontId="1" fillId="3" borderId="5" xfId="0" applyFont="1" applyFill="1" applyBorder="1" applyAlignment="1">
      <alignment horizontal="left" vertical="top" wrapText="1"/>
    </xf>
    <xf numFmtId="0" fontId="1" fillId="3" borderId="5" xfId="0" applyFont="1" applyFill="1" applyBorder="1" applyAlignment="1">
      <alignment horizontal="right" vertical="top"/>
    </xf>
    <xf numFmtId="0" fontId="1" fillId="3" borderId="6" xfId="0" applyFont="1" applyFill="1" applyBorder="1" applyAlignment="1">
      <alignment horizontal="right" vertical="top"/>
    </xf>
    <xf numFmtId="0" fontId="1" fillId="3" borderId="6" xfId="0" applyFont="1" applyFill="1" applyBorder="1" applyAlignment="1">
      <alignment horizontal="left" vertical="top"/>
    </xf>
    <xf numFmtId="0" fontId="25" fillId="3" borderId="6" xfId="1" applyFill="1" applyBorder="1" applyAlignment="1">
      <alignment horizontal="left" vertical="top"/>
    </xf>
    <xf numFmtId="0" fontId="1" fillId="3" borderId="7" xfId="0" applyFont="1" applyFill="1" applyBorder="1" applyAlignment="1">
      <alignment horizontal="left" vertical="top"/>
    </xf>
    <xf numFmtId="0" fontId="1" fillId="3" borderId="8" xfId="0" applyFont="1" applyFill="1" applyBorder="1" applyAlignment="1">
      <alignment horizontal="left" vertical="top"/>
    </xf>
    <xf numFmtId="0" fontId="1" fillId="3" borderId="8" xfId="0" applyFont="1" applyFill="1" applyBorder="1" applyAlignment="1">
      <alignment horizontal="left" vertical="top" wrapText="1"/>
    </xf>
    <xf numFmtId="0" fontId="1" fillId="3" borderId="8" xfId="0" applyFont="1" applyFill="1" applyBorder="1" applyAlignment="1">
      <alignment horizontal="right" vertical="top"/>
    </xf>
    <xf numFmtId="0" fontId="1" fillId="3" borderId="9" xfId="0" applyFont="1" applyFill="1" applyBorder="1" applyAlignment="1">
      <alignment horizontal="right" vertical="top"/>
    </xf>
    <xf numFmtId="0" fontId="1" fillId="3" borderId="9" xfId="0" applyFont="1" applyFill="1" applyBorder="1" applyAlignment="1">
      <alignment horizontal="left" vertical="top"/>
    </xf>
    <xf numFmtId="0" fontId="25" fillId="3" borderId="9" xfId="1" applyFill="1" applyBorder="1" applyAlignment="1">
      <alignment horizontal="left" vertical="top"/>
    </xf>
    <xf numFmtId="0" fontId="1" fillId="3" borderId="10" xfId="0" applyFont="1" applyFill="1" applyBorder="1" applyAlignment="1">
      <alignment horizontal="left" vertical="top"/>
    </xf>
    <xf numFmtId="0" fontId="1" fillId="3" borderId="11" xfId="0" applyFont="1" applyFill="1" applyBorder="1" applyAlignment="1">
      <alignment horizontal="left" vertical="top"/>
    </xf>
    <xf numFmtId="0" fontId="1" fillId="3" borderId="11" xfId="0" applyFont="1" applyFill="1" applyBorder="1" applyAlignment="1">
      <alignment horizontal="left" vertical="top" wrapText="1"/>
    </xf>
    <xf numFmtId="0" fontId="1" fillId="3" borderId="11" xfId="0" applyFont="1" applyFill="1" applyBorder="1" applyAlignment="1">
      <alignment horizontal="right" vertical="top"/>
    </xf>
    <xf numFmtId="0" fontId="1" fillId="3" borderId="12" xfId="0" applyFont="1" applyFill="1" applyBorder="1" applyAlignment="1">
      <alignment horizontal="right" vertical="top"/>
    </xf>
    <xf numFmtId="0" fontId="1" fillId="3" borderId="12" xfId="0" applyFont="1" applyFill="1" applyBorder="1" applyAlignment="1">
      <alignment horizontal="left" vertical="top"/>
    </xf>
    <xf numFmtId="0" fontId="25" fillId="3" borderId="12" xfId="1" applyFill="1" applyBorder="1" applyAlignment="1">
      <alignment horizontal="left" vertical="top"/>
    </xf>
    <xf numFmtId="0" fontId="1" fillId="3" borderId="0" xfId="0" applyFont="1" applyFill="1" applyAlignment="1">
      <alignment horizontal="left" vertical="top" wrapText="1"/>
    </xf>
    <xf numFmtId="0" fontId="1" fillId="3" borderId="0" xfId="0" applyFont="1" applyFill="1" applyAlignment="1">
      <alignment horizontal="right" vertical="top"/>
    </xf>
    <xf numFmtId="0" fontId="6" fillId="3" borderId="0" xfId="0" applyFont="1" applyFill="1" applyAlignment="1">
      <alignment horizontal="left" vertical="top"/>
    </xf>
    <xf numFmtId="0" fontId="5" fillId="3" borderId="0" xfId="0" applyFont="1" applyFill="1"/>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1" fillId="3" borderId="0" xfId="0" applyFont="1" applyFill="1" applyAlignment="1">
      <alignment horizontal="center" vertical="center"/>
    </xf>
    <xf numFmtId="0" fontId="1" fillId="3" borderId="26" xfId="0" applyFont="1" applyFill="1" applyBorder="1"/>
    <xf numFmtId="0" fontId="1" fillId="3" borderId="26" xfId="0" applyFont="1" applyFill="1" applyBorder="1" applyAlignment="1">
      <alignment horizontal="left" vertical="top"/>
    </xf>
    <xf numFmtId="0" fontId="8" fillId="3" borderId="0" xfId="0" applyFont="1" applyFill="1"/>
    <xf numFmtId="0" fontId="11" fillId="3" borderId="0" xfId="0" applyFont="1" applyFill="1" applyAlignment="1">
      <alignment horizontal="left" vertical="top"/>
    </xf>
    <xf numFmtId="0" fontId="8" fillId="4" borderId="0" xfId="0" applyFont="1" applyFill="1"/>
    <xf numFmtId="0" fontId="12" fillId="3" borderId="0" xfId="0" applyFont="1" applyFill="1"/>
    <xf numFmtId="0" fontId="0" fillId="3" borderId="0" xfId="0" applyFill="1"/>
    <xf numFmtId="0" fontId="10" fillId="3" borderId="0" xfId="0" applyFont="1" applyFill="1" applyAlignment="1">
      <alignment horizontal="left"/>
    </xf>
    <xf numFmtId="0" fontId="10" fillId="4" borderId="0" xfId="0" applyFont="1" applyFill="1" applyAlignment="1">
      <alignment horizontal="left" vertical="center"/>
    </xf>
    <xf numFmtId="0" fontId="9" fillId="4" borderId="0" xfId="0" applyFont="1" applyFill="1" applyAlignment="1">
      <alignment horizontal="left" vertical="center"/>
    </xf>
    <xf numFmtId="0" fontId="14" fillId="4" borderId="13" xfId="0" applyFont="1" applyFill="1" applyBorder="1" applyAlignment="1">
      <alignment vertical="center"/>
    </xf>
    <xf numFmtId="0" fontId="14" fillId="4" borderId="0" xfId="0" applyFont="1" applyFill="1" applyAlignment="1">
      <alignment vertical="center"/>
    </xf>
    <xf numFmtId="0" fontId="14" fillId="3" borderId="13" xfId="0" applyFont="1" applyFill="1" applyBorder="1" applyAlignment="1">
      <alignment vertical="center"/>
    </xf>
    <xf numFmtId="14" fontId="14" fillId="4" borderId="0" xfId="0" applyNumberFormat="1" applyFont="1" applyFill="1" applyAlignment="1">
      <alignment horizontal="left" vertical="center"/>
    </xf>
    <xf numFmtId="0" fontId="15" fillId="3" borderId="0" xfId="0" applyFont="1" applyFill="1" applyAlignment="1">
      <alignment vertical="center"/>
    </xf>
    <xf numFmtId="0" fontId="16" fillId="3" borderId="0" xfId="2" applyFill="1"/>
    <xf numFmtId="0" fontId="34" fillId="3" borderId="0" xfId="10" applyFill="1"/>
    <xf numFmtId="0" fontId="22" fillId="10" borderId="33" xfId="9">
      <alignment horizontal="center" vertical="center"/>
    </xf>
    <xf numFmtId="0" fontId="36" fillId="3" borderId="0" xfId="0" applyFont="1" applyFill="1" applyAlignment="1">
      <alignment horizontal="left" vertical="top"/>
    </xf>
    <xf numFmtId="49" fontId="36" fillId="3" borderId="0" xfId="0" applyNumberFormat="1" applyFont="1" applyFill="1" applyAlignment="1">
      <alignment horizontal="left" vertical="top"/>
    </xf>
    <xf numFmtId="0" fontId="26" fillId="10" borderId="28" xfId="25" applyBorder="1" applyAlignment="1">
      <alignment vertical="center"/>
    </xf>
    <xf numFmtId="0" fontId="26" fillId="10" borderId="35" xfId="25" applyBorder="1" applyAlignment="1">
      <alignment vertical="center"/>
    </xf>
    <xf numFmtId="0" fontId="26" fillId="10" borderId="39" xfId="25" applyBorder="1" applyAlignment="1">
      <alignment vertical="center"/>
    </xf>
    <xf numFmtId="0" fontId="1" fillId="3" borderId="26" xfId="0" applyFont="1" applyFill="1" applyBorder="1" applyAlignment="1">
      <alignment horizontal="right" vertical="top"/>
    </xf>
    <xf numFmtId="0" fontId="25" fillId="3" borderId="42" xfId="1" applyFill="1" applyBorder="1" applyAlignment="1">
      <alignment horizontal="left" vertical="top"/>
    </xf>
    <xf numFmtId="0" fontId="1" fillId="3" borderId="7" xfId="0" applyFont="1" applyFill="1" applyBorder="1"/>
    <xf numFmtId="0" fontId="1" fillId="3" borderId="8" xfId="0" applyFont="1" applyFill="1" applyBorder="1"/>
    <xf numFmtId="0" fontId="1" fillId="3" borderId="8" xfId="0" applyFont="1" applyFill="1" applyBorder="1" applyAlignment="1">
      <alignment wrapText="1"/>
    </xf>
    <xf numFmtId="0" fontId="1" fillId="3" borderId="8" xfId="0" applyFont="1" applyFill="1" applyBorder="1" applyAlignment="1">
      <alignment horizontal="right"/>
    </xf>
    <xf numFmtId="0" fontId="1" fillId="3" borderId="9" xfId="0" applyFont="1" applyFill="1" applyBorder="1"/>
    <xf numFmtId="0" fontId="1" fillId="3" borderId="26" xfId="0" applyFont="1" applyFill="1" applyBorder="1" applyAlignment="1">
      <alignment horizontal="left" vertical="top" wrapText="1"/>
    </xf>
    <xf numFmtId="0" fontId="25" fillId="3" borderId="27" xfId="1" applyFill="1" applyBorder="1" applyAlignment="1">
      <alignment horizontal="left" vertical="top"/>
    </xf>
    <xf numFmtId="0" fontId="1" fillId="3" borderId="43" xfId="0" applyFont="1" applyFill="1" applyBorder="1"/>
    <xf numFmtId="49" fontId="1" fillId="3" borderId="43" xfId="0" applyNumberFormat="1" applyFont="1" applyFill="1" applyBorder="1"/>
    <xf numFmtId="0" fontId="1" fillId="3" borderId="44" xfId="0" applyFont="1" applyFill="1" applyBorder="1"/>
    <xf numFmtId="49" fontId="1" fillId="3" borderId="45" xfId="0" applyNumberFormat="1" applyFont="1" applyFill="1" applyBorder="1"/>
    <xf numFmtId="49" fontId="1" fillId="3" borderId="46" xfId="0" applyNumberFormat="1" applyFont="1" applyFill="1" applyBorder="1"/>
    <xf numFmtId="49" fontId="1" fillId="3" borderId="47" xfId="0" applyNumberFormat="1" applyFont="1" applyFill="1" applyBorder="1" applyAlignment="1">
      <alignment horizontal="center" vertical="center"/>
    </xf>
    <xf numFmtId="0" fontId="37" fillId="3" borderId="26" xfId="0" applyFont="1" applyFill="1" applyBorder="1"/>
    <xf numFmtId="49" fontId="1" fillId="3" borderId="26" xfId="0" applyNumberFormat="1" applyFont="1" applyFill="1" applyBorder="1"/>
    <xf numFmtId="49" fontId="1" fillId="3" borderId="38" xfId="0" applyNumberFormat="1" applyFont="1" applyFill="1" applyBorder="1" applyAlignment="1">
      <alignment horizontal="center" vertical="center"/>
    </xf>
    <xf numFmtId="0" fontId="37" fillId="3" borderId="11" xfId="0" applyFont="1" applyFill="1" applyBorder="1"/>
    <xf numFmtId="49" fontId="1" fillId="3" borderId="26" xfId="0" applyNumberFormat="1" applyFont="1" applyFill="1" applyBorder="1" applyAlignment="1">
      <alignment wrapText="1"/>
    </xf>
    <xf numFmtId="49" fontId="1" fillId="3" borderId="48" xfId="0" applyNumberFormat="1" applyFont="1" applyFill="1" applyBorder="1" applyAlignment="1">
      <alignment horizontal="center" vertical="center"/>
    </xf>
    <xf numFmtId="49" fontId="1" fillId="3" borderId="5" xfId="0" applyNumberFormat="1" applyFont="1" applyFill="1" applyBorder="1"/>
    <xf numFmtId="49" fontId="1" fillId="3" borderId="47" xfId="0" applyNumberFormat="1" applyFont="1" applyFill="1" applyBorder="1"/>
    <xf numFmtId="49" fontId="1" fillId="3" borderId="49" xfId="0" applyNumberFormat="1" applyFont="1" applyFill="1" applyBorder="1" applyAlignment="1">
      <alignment horizontal="center" vertical="center"/>
    </xf>
    <xf numFmtId="49" fontId="1" fillId="3" borderId="22" xfId="0" applyNumberFormat="1" applyFont="1" applyFill="1" applyBorder="1"/>
    <xf numFmtId="0" fontId="1" fillId="3" borderId="0" xfId="0" applyFont="1" applyFill="1" applyAlignment="1">
      <alignment horizontal="left"/>
    </xf>
    <xf numFmtId="0" fontId="1" fillId="3" borderId="0" xfId="36" applyFont="1" applyFill="1" applyAlignment="1">
      <alignment horizontal="left" vertical="center" wrapText="1"/>
    </xf>
    <xf numFmtId="0" fontId="1" fillId="3" borderId="0" xfId="36" applyFont="1" applyFill="1"/>
    <xf numFmtId="0" fontId="4" fillId="2" borderId="50" xfId="0" applyFont="1" applyFill="1" applyBorder="1" applyAlignment="1">
      <alignment horizontal="center" vertical="center"/>
    </xf>
    <xf numFmtId="0" fontId="4" fillId="2" borderId="51" xfId="0" applyFont="1" applyFill="1" applyBorder="1" applyAlignment="1">
      <alignment horizontal="center" vertical="center"/>
    </xf>
    <xf numFmtId="0" fontId="4" fillId="2" borderId="51" xfId="0" applyFont="1" applyFill="1" applyBorder="1" applyAlignment="1">
      <alignment horizontal="left" vertical="center"/>
    </xf>
    <xf numFmtId="0" fontId="4" fillId="2" borderId="52" xfId="0" applyFont="1" applyFill="1" applyBorder="1" applyAlignment="1">
      <alignment horizontal="center" vertical="center"/>
    </xf>
    <xf numFmtId="0" fontId="4" fillId="2" borderId="53" xfId="36" applyFont="1" applyFill="1" applyBorder="1" applyAlignment="1">
      <alignment horizontal="center" vertical="center"/>
    </xf>
    <xf numFmtId="0" fontId="4" fillId="2" borderId="54" xfId="36" applyFont="1" applyFill="1" applyBorder="1" applyAlignment="1">
      <alignment horizontal="center" vertical="center"/>
    </xf>
    <xf numFmtId="0" fontId="4" fillId="2" borderId="54" xfId="36" applyFont="1" applyFill="1" applyBorder="1" applyAlignment="1">
      <alignment horizontal="left" vertical="center"/>
    </xf>
    <xf numFmtId="0" fontId="4" fillId="2" borderId="55" xfId="36" applyFont="1" applyFill="1" applyBorder="1" applyAlignment="1">
      <alignment horizontal="center" vertical="center"/>
    </xf>
    <xf numFmtId="0" fontId="4" fillId="2" borderId="50" xfId="36" applyFont="1" applyFill="1" applyBorder="1" applyAlignment="1">
      <alignment horizontal="left" vertical="center"/>
    </xf>
    <xf numFmtId="164" fontId="4" fillId="2" borderId="51" xfId="36" applyNumberFormat="1" applyFont="1" applyFill="1" applyBorder="1" applyAlignment="1">
      <alignment horizontal="center" vertical="center"/>
    </xf>
    <xf numFmtId="0" fontId="1" fillId="3" borderId="62" xfId="0" applyFont="1" applyFill="1" applyBorder="1" applyAlignment="1">
      <alignment horizontal="left" vertical="center"/>
    </xf>
    <xf numFmtId="166" fontId="1" fillId="4" borderId="63" xfId="0" applyNumberFormat="1" applyFont="1" applyFill="1" applyBorder="1"/>
    <xf numFmtId="166" fontId="1" fillId="4" borderId="64" xfId="0" applyNumberFormat="1" applyFont="1" applyFill="1" applyBorder="1"/>
    <xf numFmtId="166" fontId="1" fillId="4" borderId="65" xfId="0" applyNumberFormat="1" applyFont="1" applyFill="1" applyBorder="1"/>
    <xf numFmtId="166" fontId="1" fillId="4" borderId="66" xfId="0" applyNumberFormat="1" applyFont="1" applyFill="1" applyBorder="1"/>
    <xf numFmtId="0" fontId="1" fillId="3" borderId="67" xfId="0" applyFont="1" applyFill="1" applyBorder="1" applyAlignment="1">
      <alignment horizontal="left" vertical="center"/>
    </xf>
    <xf numFmtId="166" fontId="1" fillId="3" borderId="63" xfId="0" applyNumberFormat="1" applyFont="1" applyFill="1" applyBorder="1"/>
    <xf numFmtId="166" fontId="1" fillId="3" borderId="64" xfId="0" applyNumberFormat="1" applyFont="1" applyFill="1" applyBorder="1"/>
    <xf numFmtId="166" fontId="1" fillId="4" borderId="68" xfId="0" applyNumberFormat="1" applyFont="1" applyFill="1" applyBorder="1"/>
    <xf numFmtId="0" fontId="1" fillId="3" borderId="62" xfId="0" applyFont="1" applyFill="1" applyBorder="1" applyAlignment="1">
      <alignment horizontal="left"/>
    </xf>
    <xf numFmtId="166" fontId="1" fillId="4" borderId="63" xfId="36" applyNumberFormat="1" applyFont="1" applyFill="1" applyBorder="1" applyAlignment="1">
      <alignment horizontal="right"/>
    </xf>
    <xf numFmtId="166" fontId="1" fillId="4" borderId="64" xfId="0" applyNumberFormat="1" applyFont="1" applyFill="1" applyBorder="1" applyAlignment="1">
      <alignment horizontal="right"/>
    </xf>
    <xf numFmtId="166" fontId="1" fillId="4" borderId="66" xfId="0" applyNumberFormat="1" applyFont="1" applyFill="1" applyBorder="1" applyAlignment="1">
      <alignment horizontal="right"/>
    </xf>
    <xf numFmtId="166" fontId="1" fillId="3" borderId="66" xfId="0" applyNumberFormat="1" applyFont="1" applyFill="1" applyBorder="1"/>
    <xf numFmtId="166" fontId="1" fillId="3" borderId="65" xfId="0" applyNumberFormat="1" applyFont="1" applyFill="1" applyBorder="1"/>
    <xf numFmtId="166" fontId="1" fillId="3" borderId="63" xfId="36" applyNumberFormat="1" applyFont="1" applyFill="1" applyBorder="1" applyAlignment="1">
      <alignment horizontal="right"/>
    </xf>
    <xf numFmtId="166" fontId="1" fillId="3" borderId="64" xfId="36" applyNumberFormat="1" applyFont="1" applyFill="1" applyBorder="1" applyAlignment="1">
      <alignment horizontal="right"/>
    </xf>
    <xf numFmtId="0" fontId="1" fillId="3" borderId="69" xfId="0" applyFont="1" applyFill="1" applyBorder="1" applyAlignment="1">
      <alignment horizontal="left" vertical="center"/>
    </xf>
    <xf numFmtId="166" fontId="1" fillId="3" borderId="70" xfId="0" applyNumberFormat="1" applyFont="1" applyFill="1" applyBorder="1"/>
    <xf numFmtId="166" fontId="1" fillId="3" borderId="71" xfId="0" applyNumberFormat="1" applyFont="1" applyFill="1" applyBorder="1"/>
    <xf numFmtId="166" fontId="1" fillId="4" borderId="71" xfId="0" applyNumberFormat="1" applyFont="1" applyFill="1" applyBorder="1"/>
    <xf numFmtId="166" fontId="1" fillId="4" borderId="72" xfId="0" applyNumberFormat="1" applyFont="1" applyFill="1" applyBorder="1"/>
    <xf numFmtId="166" fontId="1" fillId="22" borderId="66" xfId="0" applyNumberFormat="1" applyFont="1" applyFill="1" applyBorder="1" applyAlignment="1">
      <alignment horizontal="right"/>
    </xf>
    <xf numFmtId="0" fontId="1" fillId="3" borderId="73" xfId="0" applyFont="1" applyFill="1" applyBorder="1" applyAlignment="1">
      <alignment horizontal="left" vertical="center"/>
    </xf>
    <xf numFmtId="166" fontId="1" fillId="3" borderId="74" xfId="0" applyNumberFormat="1" applyFont="1" applyFill="1" applyBorder="1"/>
    <xf numFmtId="166" fontId="1" fillId="3" borderId="75" xfId="0" applyNumberFormat="1" applyFont="1" applyFill="1" applyBorder="1"/>
    <xf numFmtId="166" fontId="1" fillId="3" borderId="76" xfId="0" applyNumberFormat="1" applyFont="1" applyFill="1" applyBorder="1"/>
    <xf numFmtId="0" fontId="1" fillId="3" borderId="73" xfId="0" applyFont="1" applyFill="1" applyBorder="1" applyAlignment="1">
      <alignment horizontal="left"/>
    </xf>
    <xf numFmtId="166" fontId="1" fillId="3" borderId="74" xfId="36" applyNumberFormat="1" applyFont="1" applyFill="1" applyBorder="1" applyAlignment="1">
      <alignment horizontal="right"/>
    </xf>
    <xf numFmtId="166" fontId="1" fillId="3" borderId="75" xfId="36" applyNumberFormat="1" applyFont="1" applyFill="1" applyBorder="1" applyAlignment="1">
      <alignment horizontal="right"/>
    </xf>
    <xf numFmtId="166" fontId="1" fillId="4" borderId="77" xfId="0" applyNumberFormat="1" applyFont="1" applyFill="1" applyBorder="1" applyAlignment="1">
      <alignment horizontal="right"/>
    </xf>
    <xf numFmtId="0" fontId="43" fillId="3" borderId="0" xfId="0" applyFont="1" applyFill="1" applyAlignment="1">
      <alignment horizontal="left"/>
    </xf>
    <xf numFmtId="0" fontId="4" fillId="2" borderId="56" xfId="0" applyFont="1" applyFill="1" applyBorder="1" applyAlignment="1">
      <alignment horizontal="center" vertical="center" wrapText="1"/>
    </xf>
    <xf numFmtId="0" fontId="4" fillId="2" borderId="57" xfId="0" applyFont="1" applyFill="1" applyBorder="1" applyAlignment="1">
      <alignment horizontal="center" vertical="center" wrapText="1"/>
    </xf>
    <xf numFmtId="0" fontId="4" fillId="2" borderId="58" xfId="0" applyFont="1" applyFill="1" applyBorder="1" applyAlignment="1">
      <alignment horizontal="center" vertical="center" wrapText="1"/>
    </xf>
    <xf numFmtId="0" fontId="4" fillId="2" borderId="59" xfId="0" applyFont="1" applyFill="1" applyBorder="1" applyAlignment="1">
      <alignment horizontal="center" vertical="center" wrapText="1"/>
    </xf>
    <xf numFmtId="0" fontId="4" fillId="2" borderId="60" xfId="0" applyFont="1" applyFill="1" applyBorder="1" applyAlignment="1">
      <alignment horizontal="center" vertical="center"/>
    </xf>
    <xf numFmtId="0" fontId="4" fillId="21" borderId="57" xfId="0" applyFont="1" applyFill="1" applyBorder="1" applyAlignment="1">
      <alignment horizontal="center" vertical="center" wrapText="1"/>
    </xf>
    <xf numFmtId="0" fontId="4" fillId="2" borderId="61" xfId="0" applyFont="1" applyFill="1" applyBorder="1" applyAlignment="1">
      <alignment horizontal="center" vertical="center" wrapText="1"/>
    </xf>
    <xf numFmtId="165" fontId="4" fillId="2" borderId="52" xfId="36" applyNumberFormat="1" applyFont="1" applyFill="1" applyBorder="1" applyAlignment="1">
      <alignment horizontal="center" vertical="center" wrapText="1"/>
    </xf>
    <xf numFmtId="0" fontId="4" fillId="2" borderId="49" xfId="36" applyFont="1" applyFill="1" applyBorder="1" applyAlignment="1">
      <alignment horizontal="center" vertical="center" wrapText="1"/>
    </xf>
    <xf numFmtId="164" fontId="4" fillId="2" borderId="40" xfId="36" applyNumberFormat="1" applyFont="1" applyFill="1" applyBorder="1" applyAlignment="1">
      <alignment horizontal="center" vertical="center" wrapText="1"/>
    </xf>
    <xf numFmtId="164" fontId="4" fillId="2" borderId="58" xfId="36" applyNumberFormat="1" applyFont="1" applyFill="1" applyBorder="1" applyAlignment="1">
      <alignment horizontal="center" vertical="center" wrapText="1"/>
    </xf>
    <xf numFmtId="165" fontId="4" fillId="2" borderId="43" xfId="36" applyNumberFormat="1" applyFont="1" applyFill="1" applyBorder="1" applyAlignment="1">
      <alignment horizontal="center" vertical="center" wrapText="1"/>
    </xf>
    <xf numFmtId="0" fontId="5" fillId="3" borderId="0" xfId="0" applyFont="1" applyFill="1" applyAlignment="1">
      <alignment horizontal="center" vertical="center"/>
    </xf>
    <xf numFmtId="0" fontId="4" fillId="2" borderId="37" xfId="0" applyFont="1" applyFill="1" applyBorder="1" applyAlignment="1">
      <alignment vertical="center"/>
    </xf>
    <xf numFmtId="0" fontId="4" fillId="2" borderId="78" xfId="0" applyFont="1" applyFill="1" applyBorder="1" applyAlignment="1">
      <alignment vertical="center"/>
    </xf>
    <xf numFmtId="0" fontId="4" fillId="2" borderId="79" xfId="0" applyFont="1" applyFill="1" applyBorder="1" applyAlignment="1">
      <alignment vertical="center"/>
    </xf>
    <xf numFmtId="0" fontId="4" fillId="2" borderId="79" xfId="0" applyFont="1" applyFill="1" applyBorder="1" applyAlignment="1">
      <alignment horizontal="center" vertical="center"/>
    </xf>
    <xf numFmtId="0" fontId="4" fillId="2" borderId="41" xfId="0" applyFont="1" applyFill="1" applyBorder="1" applyAlignment="1">
      <alignment vertical="center"/>
    </xf>
    <xf numFmtId="0" fontId="4" fillId="2" borderId="51" xfId="0" applyFont="1" applyFill="1" applyBorder="1" applyAlignment="1">
      <alignment vertical="center"/>
    </xf>
    <xf numFmtId="0" fontId="1" fillId="3" borderId="0" xfId="0" applyFont="1" applyFill="1" applyAlignment="1">
      <alignment horizontal="center"/>
    </xf>
    <xf numFmtId="0" fontId="1" fillId="3" borderId="0" xfId="0" applyFont="1" applyFill="1" applyAlignment="1">
      <alignment horizontal="center" wrapText="1"/>
    </xf>
    <xf numFmtId="0" fontId="1" fillId="3" borderId="0" xfId="0" applyFont="1" applyFill="1" applyAlignment="1">
      <alignment wrapText="1"/>
    </xf>
    <xf numFmtId="166" fontId="1" fillId="3" borderId="17" xfId="0" applyNumberFormat="1" applyFont="1" applyFill="1" applyBorder="1"/>
    <xf numFmtId="166" fontId="1" fillId="3" borderId="8" xfId="0" applyNumberFormat="1" applyFont="1" applyFill="1" applyBorder="1"/>
    <xf numFmtId="166" fontId="1" fillId="3" borderId="18" xfId="0" applyNumberFormat="1" applyFont="1" applyFill="1" applyBorder="1"/>
    <xf numFmtId="166" fontId="1" fillId="3" borderId="84" xfId="0" applyNumberFormat="1" applyFont="1" applyFill="1" applyBorder="1"/>
    <xf numFmtId="0" fontId="1" fillId="3" borderId="83" xfId="0" applyFont="1" applyFill="1" applyBorder="1" applyAlignment="1">
      <alignment horizontal="left" vertical="center" wrapText="1"/>
    </xf>
    <xf numFmtId="166" fontId="1" fillId="3" borderId="17" xfId="0" applyNumberFormat="1" applyFont="1" applyFill="1" applyBorder="1" applyAlignment="1">
      <alignment horizontal="right" vertical="center" wrapText="1"/>
    </xf>
    <xf numFmtId="166" fontId="1" fillId="3" borderId="8" xfId="0" applyNumberFormat="1" applyFont="1" applyFill="1" applyBorder="1" applyAlignment="1">
      <alignment horizontal="right" vertical="center" wrapText="1"/>
    </xf>
    <xf numFmtId="166" fontId="1" fillId="3" borderId="18" xfId="0" applyNumberFormat="1" applyFont="1" applyFill="1" applyBorder="1" applyAlignment="1">
      <alignment horizontal="right" vertical="center" wrapText="1"/>
    </xf>
    <xf numFmtId="0" fontId="1" fillId="3" borderId="83" xfId="0" applyFont="1" applyFill="1" applyBorder="1" applyAlignment="1">
      <alignment horizontal="left"/>
    </xf>
    <xf numFmtId="2" fontId="1" fillId="3" borderId="0" xfId="0" applyNumberFormat="1" applyFont="1" applyFill="1"/>
    <xf numFmtId="166" fontId="1" fillId="22" borderId="8" xfId="0" applyNumberFormat="1" applyFont="1" applyFill="1" applyBorder="1"/>
    <xf numFmtId="166" fontId="1" fillId="22" borderId="8" xfId="0" applyNumberFormat="1" applyFont="1" applyFill="1" applyBorder="1" applyAlignment="1">
      <alignment horizontal="right" vertical="center" wrapText="1"/>
    </xf>
    <xf numFmtId="0" fontId="1" fillId="3" borderId="85" xfId="0" applyFont="1" applyFill="1" applyBorder="1" applyAlignment="1">
      <alignment horizontal="left"/>
    </xf>
    <xf numFmtId="166" fontId="1" fillId="3" borderId="23" xfId="0" applyNumberFormat="1" applyFont="1" applyFill="1" applyBorder="1"/>
    <xf numFmtId="166" fontId="1" fillId="3" borderId="24" xfId="0" applyNumberFormat="1" applyFont="1" applyFill="1" applyBorder="1"/>
    <xf numFmtId="166" fontId="1" fillId="3" borderId="24" xfId="0" applyNumberFormat="1" applyFont="1" applyFill="1" applyBorder="1" applyAlignment="1">
      <alignment horizontal="right" vertical="center" wrapText="1"/>
    </xf>
    <xf numFmtId="166" fontId="1" fillId="22" borderId="24" xfId="0" applyNumberFormat="1" applyFont="1" applyFill="1" applyBorder="1" applyAlignment="1">
      <alignment horizontal="right" vertical="center" wrapText="1"/>
    </xf>
    <xf numFmtId="166" fontId="1" fillId="3" borderId="25" xfId="0" applyNumberFormat="1" applyFont="1" applyFill="1" applyBorder="1"/>
    <xf numFmtId="166" fontId="1" fillId="3" borderId="86" xfId="0" applyNumberFormat="1" applyFont="1" applyFill="1" applyBorder="1"/>
    <xf numFmtId="166" fontId="1" fillId="3" borderId="19" xfId="0" applyNumberFormat="1" applyFont="1" applyFill="1" applyBorder="1"/>
    <xf numFmtId="166" fontId="1" fillId="3" borderId="11" xfId="0" applyNumberFormat="1" applyFont="1" applyFill="1" applyBorder="1"/>
    <xf numFmtId="166" fontId="1" fillId="3" borderId="20" xfId="0" applyNumberFormat="1" applyFont="1" applyFill="1" applyBorder="1"/>
    <xf numFmtId="166" fontId="1" fillId="22" borderId="24" xfId="0" applyNumberFormat="1" applyFont="1" applyFill="1" applyBorder="1"/>
    <xf numFmtId="49" fontId="1" fillId="3" borderId="0" xfId="0" applyNumberFormat="1" applyFont="1" applyFill="1" applyAlignment="1">
      <alignment horizontal="left"/>
    </xf>
    <xf numFmtId="166" fontId="1" fillId="23" borderId="64" xfId="0" applyNumberFormat="1" applyFont="1" applyFill="1" applyBorder="1"/>
    <xf numFmtId="0" fontId="4" fillId="2" borderId="49" xfId="0" applyFont="1" applyFill="1" applyBorder="1" applyAlignment="1">
      <alignment horizontal="center" vertical="center"/>
    </xf>
    <xf numFmtId="0" fontId="4" fillId="2" borderId="80" xfId="0" applyFont="1" applyFill="1" applyBorder="1" applyAlignment="1">
      <alignment horizontal="center" vertical="center" wrapText="1"/>
    </xf>
    <xf numFmtId="0" fontId="4" fillId="2" borderId="81"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1" fillId="3" borderId="87" xfId="0" applyFont="1" applyFill="1" applyBorder="1" applyAlignment="1">
      <alignment horizontal="left" vertical="center"/>
    </xf>
    <xf numFmtId="0" fontId="1" fillId="3" borderId="86" xfId="0" applyFont="1" applyFill="1" applyBorder="1" applyAlignment="1">
      <alignment horizontal="left" vertical="center"/>
    </xf>
    <xf numFmtId="0" fontId="4" fillId="2" borderId="49" xfId="0" applyFont="1" applyFill="1" applyBorder="1" applyAlignment="1">
      <alignment horizontal="center" vertical="center" wrapText="1"/>
    </xf>
    <xf numFmtId="0" fontId="4" fillId="2" borderId="82" xfId="0" applyFont="1" applyFill="1" applyBorder="1" applyAlignment="1">
      <alignment horizontal="center" vertical="center" wrapText="1"/>
    </xf>
    <xf numFmtId="0" fontId="1" fillId="2" borderId="0" xfId="0" applyFont="1" applyFill="1"/>
    <xf numFmtId="0" fontId="4" fillId="2" borderId="0" xfId="0" applyFont="1" applyFill="1"/>
    <xf numFmtId="0" fontId="45" fillId="3" borderId="0" xfId="0" applyFont="1" applyFill="1"/>
    <xf numFmtId="167" fontId="1" fillId="3" borderId="0" xfId="37" applyFont="1" applyFill="1"/>
    <xf numFmtId="166" fontId="1" fillId="3" borderId="0" xfId="4" applyNumberFormat="1" applyFont="1" applyFill="1" applyAlignment="1">
      <alignment horizontal="right"/>
    </xf>
    <xf numFmtId="0" fontId="7" fillId="3" borderId="0" xfId="0" applyFont="1" applyFill="1"/>
    <xf numFmtId="0" fontId="5" fillId="3" borderId="0" xfId="0" applyFont="1" applyFill="1" applyAlignment="1">
      <alignment horizontal="left"/>
    </xf>
    <xf numFmtId="166" fontId="1" fillId="4" borderId="0" xfId="0" applyNumberFormat="1" applyFont="1" applyFill="1"/>
    <xf numFmtId="166" fontId="1" fillId="4" borderId="0" xfId="4" applyNumberFormat="1" applyFont="1" applyFill="1" applyAlignment="1">
      <alignment horizontal="right"/>
    </xf>
    <xf numFmtId="0" fontId="7" fillId="3" borderId="0" xfId="0" applyFont="1" applyFill="1" applyAlignment="1">
      <alignment horizontal="left"/>
    </xf>
    <xf numFmtId="0" fontId="7" fillId="3" borderId="0" xfId="0" applyFont="1" applyFill="1" applyAlignment="1">
      <alignment horizontal="right"/>
    </xf>
    <xf numFmtId="0" fontId="4" fillId="2" borderId="47" xfId="0" applyFont="1" applyFill="1" applyBorder="1" applyAlignment="1">
      <alignment horizontal="left" vertical="top"/>
    </xf>
    <xf numFmtId="0" fontId="4" fillId="2" borderId="88" xfId="0" applyFont="1" applyFill="1" applyBorder="1"/>
    <xf numFmtId="0" fontId="46" fillId="3" borderId="0" xfId="0" applyFont="1" applyFill="1"/>
    <xf numFmtId="0" fontId="5" fillId="2" borderId="89" xfId="0" applyFont="1" applyFill="1" applyBorder="1" applyAlignment="1">
      <alignment horizontal="center" vertical="center"/>
    </xf>
    <xf numFmtId="0" fontId="4" fillId="2" borderId="0" xfId="0" applyFont="1" applyFill="1" applyAlignment="1">
      <alignment horizontal="left" vertical="top"/>
    </xf>
    <xf numFmtId="0" fontId="5" fillId="2" borderId="0" xfId="0" applyFont="1" applyFill="1" applyAlignment="1">
      <alignment horizontal="center" vertical="center"/>
    </xf>
    <xf numFmtId="0" fontId="5" fillId="2" borderId="88" xfId="0" applyFont="1" applyFill="1" applyBorder="1" applyAlignment="1">
      <alignment horizontal="center" vertical="center"/>
    </xf>
    <xf numFmtId="0" fontId="45" fillId="3" borderId="91" xfId="0" applyFont="1" applyFill="1" applyBorder="1" applyAlignment="1">
      <alignment horizontal="right" vertical="top"/>
    </xf>
    <xf numFmtId="0" fontId="1" fillId="3" borderId="47" xfId="0" applyFont="1" applyFill="1" applyBorder="1" applyAlignment="1">
      <alignment horizontal="left" vertical="top"/>
    </xf>
    <xf numFmtId="0" fontId="1" fillId="3" borderId="88" xfId="0" applyFont="1" applyFill="1" applyBorder="1"/>
    <xf numFmtId="0" fontId="45" fillId="3" borderId="90" xfId="0" applyFont="1" applyFill="1" applyBorder="1"/>
    <xf numFmtId="166" fontId="45" fillId="3" borderId="90" xfId="0" applyNumberFormat="1" applyFont="1" applyFill="1" applyBorder="1"/>
    <xf numFmtId="166" fontId="1" fillId="3" borderId="26" xfId="0" applyNumberFormat="1" applyFont="1" applyFill="1" applyBorder="1"/>
    <xf numFmtId="0" fontId="45" fillId="3" borderId="92" xfId="0" applyFont="1" applyFill="1" applyBorder="1" applyAlignment="1">
      <alignment horizontal="right" vertical="top"/>
    </xf>
    <xf numFmtId="0" fontId="1" fillId="3" borderId="49" xfId="0" applyFont="1" applyFill="1" applyBorder="1" applyAlignment="1">
      <alignment horizontal="left" vertical="top"/>
    </xf>
    <xf numFmtId="0" fontId="1" fillId="3" borderId="93" xfId="0" applyFont="1" applyFill="1" applyBorder="1" applyAlignment="1">
      <alignment horizontal="left" vertical="top"/>
    </xf>
    <xf numFmtId="0" fontId="1" fillId="3" borderId="93" xfId="0" applyFont="1" applyFill="1" applyBorder="1"/>
    <xf numFmtId="0" fontId="1" fillId="3" borderId="94" xfId="0" applyFont="1" applyFill="1" applyBorder="1"/>
    <xf numFmtId="166" fontId="45" fillId="3" borderId="21" xfId="0" applyNumberFormat="1" applyFont="1" applyFill="1" applyBorder="1"/>
    <xf numFmtId="166" fontId="45" fillId="3" borderId="95" xfId="0" applyNumberFormat="1" applyFont="1" applyFill="1" applyBorder="1"/>
    <xf numFmtId="166" fontId="1" fillId="3" borderId="22" xfId="0" applyNumberFormat="1" applyFont="1" applyFill="1" applyBorder="1"/>
    <xf numFmtId="0" fontId="4" fillId="2" borderId="0" xfId="0" applyFont="1" applyFill="1" applyAlignment="1">
      <alignment horizontal="center" vertical="center"/>
    </xf>
    <xf numFmtId="166" fontId="1" fillId="23" borderId="0" xfId="4" applyNumberFormat="1" applyFont="1" applyFill="1" applyAlignment="1">
      <alignment horizontal="right"/>
    </xf>
    <xf numFmtId="0" fontId="4" fillId="2" borderId="90"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43" xfId="0" applyFont="1" applyFill="1" applyBorder="1" applyAlignment="1">
      <alignment horizontal="center" vertical="center" wrapText="1"/>
    </xf>
    <xf numFmtId="0" fontId="4" fillId="2" borderId="47" xfId="0" applyFont="1" applyFill="1" applyBorder="1" applyAlignment="1">
      <alignment horizontal="center" vertical="center" wrapText="1"/>
    </xf>
    <xf numFmtId="0" fontId="12" fillId="3" borderId="0" xfId="0" applyFont="1" applyFill="1" applyAlignment="1">
      <alignment horizontal="left"/>
    </xf>
    <xf numFmtId="0" fontId="47" fillId="3" borderId="0" xfId="0" applyFont="1" applyFill="1"/>
    <xf numFmtId="0" fontId="48" fillId="3" borderId="0" xfId="0" applyFont="1" applyFill="1" applyAlignment="1">
      <alignment vertical="center"/>
    </xf>
    <xf numFmtId="0" fontId="12" fillId="3" borderId="0" xfId="0" applyFont="1" applyFill="1" applyAlignment="1">
      <alignment horizontal="center"/>
    </xf>
    <xf numFmtId="166" fontId="1" fillId="3" borderId="97" xfId="0" applyNumberFormat="1" applyFont="1" applyFill="1" applyBorder="1"/>
    <xf numFmtId="164" fontId="1" fillId="3" borderId="0" xfId="0" applyNumberFormat="1" applyFont="1" applyFill="1"/>
    <xf numFmtId="166" fontId="1" fillId="3" borderId="0" xfId="0" applyNumberFormat="1" applyFont="1" applyFill="1"/>
    <xf numFmtId="0" fontId="4" fillId="2" borderId="96" xfId="0" applyFont="1" applyFill="1" applyBorder="1" applyAlignment="1">
      <alignment horizontal="center" vertical="center" wrapText="1"/>
    </xf>
    <xf numFmtId="0" fontId="1" fillId="3" borderId="98" xfId="0" applyFont="1" applyFill="1" applyBorder="1" applyAlignment="1">
      <alignment horizontal="left" vertical="center"/>
    </xf>
    <xf numFmtId="166" fontId="1" fillId="4" borderId="99" xfId="0" applyNumberFormat="1" applyFont="1" applyFill="1" applyBorder="1"/>
    <xf numFmtId="166" fontId="1" fillId="4" borderId="100" xfId="0" applyNumberFormat="1" applyFont="1" applyFill="1" applyBorder="1"/>
    <xf numFmtId="166" fontId="1" fillId="4" borderId="101" xfId="0" applyNumberFormat="1" applyFont="1" applyFill="1" applyBorder="1"/>
    <xf numFmtId="166" fontId="1" fillId="4" borderId="102" xfId="0" applyNumberFormat="1" applyFont="1" applyFill="1" applyBorder="1"/>
    <xf numFmtId="0" fontId="1" fillId="3" borderId="103" xfId="0" applyFont="1" applyFill="1" applyBorder="1" applyAlignment="1">
      <alignment horizontal="left" vertical="center"/>
    </xf>
    <xf numFmtId="166" fontId="1" fillId="4" borderId="104" xfId="0" applyNumberFormat="1" applyFont="1" applyFill="1" applyBorder="1"/>
    <xf numFmtId="166" fontId="1" fillId="4" borderId="105" xfId="0" applyNumberFormat="1" applyFont="1" applyFill="1" applyBorder="1"/>
    <xf numFmtId="166" fontId="1" fillId="4" borderId="106" xfId="0" applyNumberFormat="1" applyFont="1" applyFill="1" applyBorder="1"/>
    <xf numFmtId="166" fontId="1" fillId="4" borderId="107" xfId="0" applyNumberFormat="1" applyFont="1" applyFill="1" applyBorder="1"/>
    <xf numFmtId="166" fontId="1" fillId="3" borderId="99" xfId="0" applyNumberFormat="1" applyFont="1" applyFill="1" applyBorder="1"/>
    <xf numFmtId="166" fontId="1" fillId="3" borderId="100" xfId="0" applyNumberFormat="1" applyFont="1" applyFill="1" applyBorder="1"/>
    <xf numFmtId="166" fontId="1" fillId="4" borderId="108" xfId="0" applyNumberFormat="1" applyFont="1" applyFill="1" applyBorder="1"/>
    <xf numFmtId="166" fontId="1" fillId="4" borderId="99" xfId="36" applyNumberFormat="1" applyFont="1" applyFill="1" applyBorder="1" applyAlignment="1">
      <alignment horizontal="right"/>
    </xf>
    <xf numFmtId="166" fontId="1" fillId="4" borderId="100" xfId="0" applyNumberFormat="1" applyFont="1" applyFill="1" applyBorder="1" applyAlignment="1">
      <alignment horizontal="right"/>
    </xf>
    <xf numFmtId="166" fontId="1" fillId="4" borderId="102" xfId="0" applyNumberFormat="1" applyFont="1" applyFill="1" applyBorder="1" applyAlignment="1">
      <alignment horizontal="right"/>
    </xf>
    <xf numFmtId="166" fontId="1" fillId="4" borderId="104" xfId="36" applyNumberFormat="1" applyFont="1" applyFill="1" applyBorder="1" applyAlignment="1">
      <alignment horizontal="right"/>
    </xf>
    <xf numFmtId="166" fontId="1" fillId="4" borderId="105" xfId="0" applyNumberFormat="1" applyFont="1" applyFill="1" applyBorder="1" applyAlignment="1">
      <alignment horizontal="right"/>
    </xf>
    <xf numFmtId="166" fontId="1" fillId="4" borderId="107" xfId="0" applyNumberFormat="1" applyFont="1" applyFill="1" applyBorder="1" applyAlignment="1">
      <alignment horizontal="right"/>
    </xf>
    <xf numFmtId="0" fontId="4" fillId="2" borderId="90" xfId="0" applyFont="1" applyFill="1" applyBorder="1" applyAlignment="1">
      <alignment horizontal="center"/>
    </xf>
    <xf numFmtId="166" fontId="1" fillId="3" borderId="0" xfId="4" applyNumberFormat="1" applyFont="1" applyFill="1" applyAlignment="1"/>
    <xf numFmtId="166" fontId="1" fillId="4" borderId="0" xfId="38" applyNumberFormat="1" applyFont="1" applyFill="1" applyAlignment="1">
      <alignment horizontal="right"/>
    </xf>
    <xf numFmtId="166" fontId="1" fillId="4" borderId="0" xfId="0" applyNumberFormat="1" applyFont="1" applyFill="1" applyAlignment="1">
      <alignment horizontal="right"/>
    </xf>
    <xf numFmtId="166" fontId="1" fillId="4" borderId="0" xfId="38" applyNumberFormat="1" applyFont="1" applyFill="1"/>
    <xf numFmtId="0" fontId="4" fillId="2" borderId="37" xfId="0" applyFont="1" applyFill="1" applyBorder="1" applyAlignment="1">
      <alignment horizontal="left" vertical="center"/>
    </xf>
    <xf numFmtId="0" fontId="4" fillId="2" borderId="78" xfId="0" applyFont="1" applyFill="1" applyBorder="1" applyAlignment="1">
      <alignment horizontal="center" vertical="center"/>
    </xf>
    <xf numFmtId="0" fontId="5" fillId="24" borderId="91" xfId="0" applyFont="1" applyFill="1" applyBorder="1"/>
    <xf numFmtId="0" fontId="1" fillId="24" borderId="0" xfId="0" applyFont="1" applyFill="1"/>
    <xf numFmtId="0" fontId="1" fillId="3" borderId="91" xfId="0" applyFont="1" applyFill="1" applyBorder="1"/>
    <xf numFmtId="166" fontId="1" fillId="3" borderId="0" xfId="0" applyNumberFormat="1" applyFont="1" applyFill="1" applyAlignment="1">
      <alignment horizontal="right"/>
    </xf>
    <xf numFmtId="166" fontId="1" fillId="24" borderId="0" xfId="0" applyNumberFormat="1" applyFont="1" applyFill="1" applyAlignment="1">
      <alignment horizontal="right"/>
    </xf>
    <xf numFmtId="0" fontId="1" fillId="3" borderId="92" xfId="0" applyFont="1" applyFill="1" applyBorder="1"/>
    <xf numFmtId="166" fontId="1" fillId="3" borderId="93" xfId="0" applyNumberFormat="1" applyFont="1" applyFill="1" applyBorder="1" applyAlignment="1">
      <alignment horizontal="right"/>
    </xf>
    <xf numFmtId="0" fontId="43" fillId="3" borderId="0" xfId="0" applyFont="1" applyFill="1"/>
    <xf numFmtId="0" fontId="1" fillId="23" borderId="47" xfId="0" applyFont="1" applyFill="1" applyBorder="1" applyAlignment="1">
      <alignment horizontal="left" vertical="top"/>
    </xf>
    <xf numFmtId="0" fontId="25" fillId="20" borderId="0" xfId="1" applyFill="1"/>
    <xf numFmtId="166" fontId="1" fillId="3" borderId="109" xfId="0" applyNumberFormat="1" applyFont="1" applyFill="1" applyBorder="1"/>
    <xf numFmtId="166" fontId="12" fillId="20" borderId="0" xfId="0" applyNumberFormat="1" applyFont="1" applyAlignment="1">
      <alignment horizontal="right"/>
    </xf>
    <xf numFmtId="0" fontId="39" fillId="20" borderId="0" xfId="0" applyFont="1" applyAlignment="1">
      <alignment horizontal="right"/>
    </xf>
    <xf numFmtId="166" fontId="1" fillId="20" borderId="0" xfId="0" applyNumberFormat="1" applyFont="1" applyAlignment="1">
      <alignment horizontal="right"/>
    </xf>
    <xf numFmtId="0" fontId="1" fillId="3" borderId="5" xfId="0" applyFont="1" applyFill="1" applyBorder="1" applyAlignment="1">
      <alignment horizontal="right" vertical="center"/>
    </xf>
    <xf numFmtId="0" fontId="1" fillId="3" borderId="6" xfId="0" applyFont="1" applyFill="1" applyBorder="1" applyAlignment="1">
      <alignment horizontal="right" vertical="center"/>
    </xf>
    <xf numFmtId="0" fontId="25" fillId="4" borderId="0" xfId="1" applyFill="1" applyAlignment="1">
      <alignment horizontal="left" vertical="center"/>
    </xf>
    <xf numFmtId="0" fontId="25" fillId="4" borderId="0" xfId="1" applyFill="1"/>
    <xf numFmtId="0" fontId="1" fillId="3" borderId="5" xfId="0" applyFont="1" applyFill="1" applyBorder="1" applyAlignment="1">
      <alignment horizontal="right" vertical="top" wrapText="1"/>
    </xf>
    <xf numFmtId="0" fontId="1" fillId="3" borderId="8" xfId="0" applyFont="1" applyFill="1" applyBorder="1" applyAlignment="1">
      <alignment horizontal="right" vertical="top" wrapText="1"/>
    </xf>
    <xf numFmtId="0" fontId="1" fillId="3" borderId="11" xfId="0" applyFont="1" applyFill="1" applyBorder="1" applyAlignment="1">
      <alignment horizontal="right" vertical="top" wrapText="1"/>
    </xf>
    <xf numFmtId="10" fontId="23" fillId="24" borderId="0" xfId="8" applyNumberFormat="1" applyFill="1" applyAlignment="1">
      <alignment horizontal="right"/>
    </xf>
    <xf numFmtId="0" fontId="5" fillId="24" borderId="0" xfId="0" applyFont="1" applyFill="1"/>
    <xf numFmtId="9" fontId="23" fillId="3" borderId="0" xfId="8" applyFill="1"/>
    <xf numFmtId="9" fontId="23" fillId="3" borderId="0" xfId="4" applyNumberFormat="1" applyFill="1"/>
    <xf numFmtId="0" fontId="18" fillId="3" borderId="0" xfId="0" applyFont="1" applyFill="1" applyAlignment="1">
      <alignment horizontal="left" vertical="top"/>
    </xf>
    <xf numFmtId="0" fontId="1" fillId="3" borderId="110" xfId="0" applyFont="1" applyFill="1" applyBorder="1" applyAlignment="1">
      <alignment horizontal="left" vertical="top"/>
    </xf>
    <xf numFmtId="0" fontId="50" fillId="3" borderId="91" xfId="0" applyFont="1" applyFill="1" applyBorder="1" applyAlignment="1">
      <alignment horizontal="right" vertical="top"/>
    </xf>
    <xf numFmtId="0" fontId="50" fillId="3" borderId="0" xfId="0" applyFont="1" applyFill="1" applyAlignment="1">
      <alignment horizontal="left" vertical="top"/>
    </xf>
    <xf numFmtId="0" fontId="50" fillId="3" borderId="0" xfId="0" applyFont="1" applyFill="1"/>
    <xf numFmtId="0" fontId="50" fillId="3" borderId="88" xfId="0" applyFont="1" applyFill="1" applyBorder="1"/>
    <xf numFmtId="166" fontId="50" fillId="3" borderId="90" xfId="0" applyNumberFormat="1" applyFont="1" applyFill="1" applyBorder="1"/>
    <xf numFmtId="166" fontId="50" fillId="3" borderId="26" xfId="0" applyNumberFormat="1" applyFont="1" applyFill="1" applyBorder="1"/>
    <xf numFmtId="0" fontId="50" fillId="3" borderId="92" xfId="0" applyFont="1" applyFill="1" applyBorder="1" applyAlignment="1">
      <alignment horizontal="right" vertical="top"/>
    </xf>
    <xf numFmtId="0" fontId="50" fillId="3" borderId="93" xfId="0" applyFont="1" applyFill="1" applyBorder="1" applyAlignment="1">
      <alignment horizontal="left" vertical="top"/>
    </xf>
    <xf numFmtId="0" fontId="50" fillId="3" borderId="93" xfId="0" applyFont="1" applyFill="1" applyBorder="1"/>
    <xf numFmtId="0" fontId="50" fillId="3" borderId="94" xfId="0" applyFont="1" applyFill="1" applyBorder="1"/>
    <xf numFmtId="166" fontId="50" fillId="3" borderId="21" xfId="0" applyNumberFormat="1" applyFont="1" applyFill="1" applyBorder="1"/>
    <xf numFmtId="166" fontId="50" fillId="3" borderId="95" xfId="0" applyNumberFormat="1" applyFont="1" applyFill="1" applyBorder="1"/>
    <xf numFmtId="166" fontId="50" fillId="3" borderId="22" xfId="0" applyNumberFormat="1" applyFont="1" applyFill="1" applyBorder="1"/>
    <xf numFmtId="0" fontId="49" fillId="3" borderId="47" xfId="0" applyFont="1" applyFill="1" applyBorder="1" applyAlignment="1">
      <alignment horizontal="left" vertical="top"/>
    </xf>
    <xf numFmtId="0" fontId="49" fillId="3" borderId="49" xfId="0" applyFont="1" applyFill="1" applyBorder="1" applyAlignment="1">
      <alignment horizontal="left" vertical="top"/>
    </xf>
    <xf numFmtId="166" fontId="7" fillId="3" borderId="0" xfId="0" applyNumberFormat="1" applyFont="1" applyFill="1"/>
    <xf numFmtId="0" fontId="7" fillId="3" borderId="91" xfId="0" applyFont="1" applyFill="1" applyBorder="1"/>
    <xf numFmtId="166" fontId="5" fillId="4" borderId="63" xfId="0" applyNumberFormat="1" applyFont="1" applyFill="1" applyBorder="1"/>
    <xf numFmtId="166" fontId="5" fillId="4" borderId="64" xfId="0" applyNumberFormat="1" applyFont="1" applyFill="1" applyBorder="1"/>
    <xf numFmtId="166" fontId="5" fillId="4" borderId="63" xfId="36" applyNumberFormat="1" applyFont="1" applyFill="1" applyBorder="1" applyAlignment="1">
      <alignment horizontal="right"/>
    </xf>
    <xf numFmtId="166" fontId="5" fillId="4" borderId="64" xfId="0" applyNumberFormat="1" applyFont="1" applyFill="1" applyBorder="1" applyAlignment="1">
      <alignment horizontal="right"/>
    </xf>
    <xf numFmtId="166" fontId="5" fillId="4" borderId="66" xfId="0" applyNumberFormat="1" applyFont="1" applyFill="1" applyBorder="1"/>
    <xf numFmtId="166" fontId="5" fillId="4" borderId="65" xfId="0" applyNumberFormat="1" applyFont="1" applyFill="1" applyBorder="1"/>
    <xf numFmtId="166" fontId="5" fillId="4" borderId="68" xfId="0" applyNumberFormat="1" applyFont="1" applyFill="1" applyBorder="1"/>
    <xf numFmtId="0" fontId="4" fillId="21" borderId="111" xfId="0" applyFont="1" applyFill="1" applyBorder="1" applyAlignment="1">
      <alignment horizontal="center" vertical="center" wrapText="1"/>
    </xf>
    <xf numFmtId="0" fontId="6" fillId="3" borderId="0" xfId="0" applyFont="1" applyFill="1"/>
    <xf numFmtId="0" fontId="6" fillId="3" borderId="0" xfId="0" applyFont="1" applyFill="1" applyAlignment="1">
      <alignment horizontal="left"/>
    </xf>
    <xf numFmtId="0" fontId="1" fillId="3" borderId="13" xfId="0" applyFont="1" applyFill="1" applyBorder="1"/>
    <xf numFmtId="0" fontId="14" fillId="4" borderId="28" xfId="0" applyFont="1" applyFill="1" applyBorder="1" applyAlignment="1">
      <alignment horizontal="center" vertical="center"/>
    </xf>
    <xf numFmtId="0" fontId="33" fillId="6" borderId="28" xfId="0" applyFont="1" applyFill="1" applyBorder="1" applyAlignment="1">
      <alignment horizontal="center" vertical="center"/>
    </xf>
    <xf numFmtId="0" fontId="13" fillId="3" borderId="31" xfId="0" applyFont="1" applyFill="1" applyBorder="1" applyAlignment="1">
      <alignment horizontal="center" vertical="center"/>
    </xf>
    <xf numFmtId="0" fontId="54" fillId="3" borderId="112" xfId="0" applyFont="1" applyFill="1" applyBorder="1" applyAlignment="1">
      <alignment horizontal="center" vertical="center"/>
    </xf>
    <xf numFmtId="0" fontId="12" fillId="25" borderId="0" xfId="53">
      <alignment horizontal="left" vertical="center"/>
    </xf>
    <xf numFmtId="0" fontId="51" fillId="27" borderId="0" xfId="1" applyFont="1" applyFill="1" applyBorder="1" applyAlignment="1">
      <alignment horizontal="center" vertical="center" wrapText="1"/>
    </xf>
    <xf numFmtId="166" fontId="5" fillId="3" borderId="17" xfId="0" applyNumberFormat="1" applyFont="1" applyFill="1" applyBorder="1"/>
    <xf numFmtId="166" fontId="5" fillId="3" borderId="8" xfId="0" applyNumberFormat="1" applyFont="1" applyFill="1" applyBorder="1"/>
    <xf numFmtId="166" fontId="5" fillId="3" borderId="18" xfId="0" applyNumberFormat="1" applyFont="1" applyFill="1" applyBorder="1"/>
    <xf numFmtId="166" fontId="5" fillId="3" borderId="17" xfId="0" applyNumberFormat="1" applyFont="1" applyFill="1" applyBorder="1" applyAlignment="1">
      <alignment horizontal="right" vertical="center" wrapText="1"/>
    </xf>
    <xf numFmtId="166" fontId="5" fillId="3" borderId="8" xfId="0" applyNumberFormat="1" applyFont="1" applyFill="1" applyBorder="1" applyAlignment="1">
      <alignment horizontal="right" vertical="center" wrapText="1"/>
    </xf>
    <xf numFmtId="166" fontId="5" fillId="3" borderId="18" xfId="0" applyNumberFormat="1" applyFont="1" applyFill="1" applyBorder="1" applyAlignment="1">
      <alignment horizontal="right" vertical="center" wrapText="1"/>
    </xf>
    <xf numFmtId="0" fontId="1" fillId="3" borderId="90" xfId="0" applyFont="1" applyFill="1" applyBorder="1" applyAlignment="1">
      <alignment horizontal="left" vertical="top" wrapText="1"/>
    </xf>
    <xf numFmtId="0" fontId="1" fillId="22" borderId="62" xfId="0" applyFont="1" applyFill="1" applyBorder="1" applyAlignment="1">
      <alignment horizontal="left"/>
    </xf>
    <xf numFmtId="0" fontId="58" fillId="3" borderId="0" xfId="0" applyFont="1" applyFill="1"/>
    <xf numFmtId="0" fontId="61" fillId="3" borderId="0" xfId="0" applyFont="1" applyFill="1" applyAlignment="1">
      <alignment horizontal="left" vertical="center"/>
    </xf>
    <xf numFmtId="0" fontId="59" fillId="10" borderId="28" xfId="1" applyFont="1" applyFill="1" applyBorder="1" applyAlignment="1">
      <alignment horizontal="center" vertical="center" wrapText="1"/>
    </xf>
    <xf numFmtId="0" fontId="51" fillId="27" borderId="0" xfId="1" applyFont="1" applyFill="1" applyBorder="1" applyAlignment="1">
      <alignment horizontal="center" vertical="center" wrapText="1"/>
    </xf>
    <xf numFmtId="0" fontId="13" fillId="0" borderId="31" xfId="23" applyFill="1">
      <alignment horizontal="center" vertical="center" wrapText="1"/>
    </xf>
    <xf numFmtId="0" fontId="60" fillId="9" borderId="28" xfId="1" applyFont="1" applyFill="1" applyBorder="1" applyAlignment="1">
      <alignment horizontal="center" vertical="center" wrapText="1"/>
    </xf>
    <xf numFmtId="0" fontId="13" fillId="0" borderId="0" xfId="23" applyFill="1" applyBorder="1">
      <alignment horizontal="center" vertical="center" wrapText="1"/>
    </xf>
    <xf numFmtId="0" fontId="1" fillId="3" borderId="0" xfId="36" applyFont="1" applyFill="1" applyAlignment="1">
      <alignment horizontal="left" vertical="center" wrapText="1"/>
    </xf>
    <xf numFmtId="0" fontId="1" fillId="3" borderId="0" xfId="36" applyFont="1" applyFill="1"/>
    <xf numFmtId="0" fontId="40" fillId="3" borderId="0" xfId="36" applyFont="1" applyFill="1" applyAlignment="1">
      <alignment horizontal="left" vertical="center" wrapText="1"/>
    </xf>
    <xf numFmtId="0" fontId="40" fillId="3" borderId="0" xfId="36" applyFont="1" applyFill="1"/>
    <xf numFmtId="0" fontId="1" fillId="3" borderId="0" xfId="0" applyFont="1" applyFill="1" applyBorder="1"/>
    <xf numFmtId="49" fontId="1" fillId="3" borderId="0" xfId="0" applyNumberFormat="1" applyFont="1" applyFill="1" applyBorder="1" applyAlignment="1">
      <alignment horizontal="center" vertical="center"/>
    </xf>
    <xf numFmtId="0" fontId="37" fillId="3" borderId="0" xfId="0" applyFont="1" applyFill="1" applyBorder="1"/>
    <xf numFmtId="49" fontId="1" fillId="3" borderId="0" xfId="0" applyNumberFormat="1" applyFont="1" applyFill="1" applyBorder="1"/>
    <xf numFmtId="49" fontId="1" fillId="3" borderId="0" xfId="0" applyNumberFormat="1" applyFont="1" applyFill="1" applyBorder="1" applyAlignment="1">
      <alignment wrapText="1"/>
    </xf>
    <xf numFmtId="0" fontId="37" fillId="3" borderId="22" xfId="0" applyFont="1" applyFill="1" applyBorder="1"/>
    <xf numFmtId="0" fontId="1" fillId="3" borderId="46" xfId="0" applyFont="1" applyFill="1" applyBorder="1"/>
    <xf numFmtId="49" fontId="7" fillId="3" borderId="47" xfId="0" applyNumberFormat="1" applyFont="1" applyFill="1" applyBorder="1" applyAlignment="1">
      <alignment horizontal="center" vertical="center"/>
    </xf>
  </cellXfs>
  <cellStyles count="69">
    <cellStyle name="Abstimmungsfeld" xfId="53" xr:uid="{15188786-F98D-4E70-90C7-F8CE8C87BDE5}"/>
    <cellStyle name="Akzent1" xfId="29" builtinId="29" customBuiltin="1"/>
    <cellStyle name="Akzent2" xfId="30" builtinId="33" customBuiltin="1"/>
    <cellStyle name="Akzent3" xfId="31" builtinId="37" customBuiltin="1"/>
    <cellStyle name="Akzent4" xfId="32" builtinId="41" customBuiltin="1"/>
    <cellStyle name="Akzent5" xfId="33" builtinId="45" customBuiltin="1"/>
    <cellStyle name="Akzent6" xfId="34" builtinId="49" customBuiltin="1"/>
    <cellStyle name="Ausgabe" xfId="17" builtinId="21" customBuiltin="1"/>
    <cellStyle name="Berechnung" xfId="18" builtinId="22" customBuiltin="1"/>
    <cellStyle name="Besuchter Hyperlink" xfId="3" builtinId="9" customBuiltin="1"/>
    <cellStyle name="Checks" xfId="44" xr:uid="{93834DE4-AB6E-4E51-9C92-75A51FC5F694}"/>
    <cellStyle name="Dezimal [0]" xfId="5" builtinId="6" customBuiltin="1"/>
    <cellStyle name="Dezimal [0] 2" xfId="60" xr:uid="{784590EF-74AD-4A6B-AF44-A538EDB5C81D}"/>
    <cellStyle name="Dezimal [0] 3" xfId="45" xr:uid="{A9801C4D-3F79-4D99-9138-65D9973E9164}"/>
    <cellStyle name="Eingabe" xfId="16" builtinId="20" customBuiltin="1"/>
    <cellStyle name="Eingabe 2" xfId="50" xr:uid="{41E87FFA-0EAC-4641-8E87-A937DEB7B5D6}"/>
    <cellStyle name="Eingabefeld" xfId="51" xr:uid="{6B88F306-74D1-4C91-87F7-EC6F12CA9581}"/>
    <cellStyle name="Ergebnis" xfId="2" builtinId="25" customBuiltin="1"/>
    <cellStyle name="Ergebnisfeld" xfId="54" xr:uid="{79A7F3D1-1CCB-42C6-A317-AB5F73039004}"/>
    <cellStyle name="Erklärender Text" xfId="22" builtinId="53" customBuiltin="1"/>
    <cellStyle name="Feiertage" xfId="35" xr:uid="{A21F0EC2-3E90-413F-9483-CB48BBA6B1A9}"/>
    <cellStyle name="Gut" xfId="13" builtinId="26" customBuiltin="1"/>
    <cellStyle name="Informationen" xfId="23" xr:uid="{5C8DAEB2-411E-425B-8743-0C64CA6A6E52}"/>
    <cellStyle name="Komma" xfId="4" builtinId="3" customBuiltin="1"/>
    <cellStyle name="Komma 2" xfId="57" xr:uid="{9360D5EA-7B66-451D-8C17-15B588C81AC7}"/>
    <cellStyle name="Komma 3" xfId="42" xr:uid="{08E7D0AB-59D9-4028-9679-A37D531C2543}"/>
    <cellStyle name="Link" xfId="1" builtinId="8" customBuiltin="1"/>
    <cellStyle name="Listenauswahlfeld" xfId="52" xr:uid="{FDF2458E-4A58-423C-9362-A675E3AFDAF0}"/>
    <cellStyle name="Neutral" xfId="15" builtinId="28" customBuiltin="1"/>
    <cellStyle name="Normal 3" xfId="38" xr:uid="{D51E970C-2EBA-46FA-8AB4-BFDC351B4339}"/>
    <cellStyle name="Notiz" xfId="21" builtinId="10" customBuiltin="1"/>
    <cellStyle name="Prozent" xfId="8" builtinId="5" customBuiltin="1"/>
    <cellStyle name="Schlecht" xfId="14" builtinId="27" customBuiltin="1"/>
    <cellStyle name="Standard" xfId="0" builtinId="0" customBuiltin="1"/>
    <cellStyle name="Standard 2" xfId="37" xr:uid="{555207FE-A23F-4E5B-81FF-30C783B85D84}"/>
    <cellStyle name="Standard 3" xfId="36" xr:uid="{5FC7939B-F65F-43A8-96A4-C1E7189881D3}"/>
    <cellStyle name="Standard 3 2" xfId="68" xr:uid="{ED3CF2A2-88B8-482F-A1D5-69440B1D761F}"/>
    <cellStyle name="Start" xfId="25" xr:uid="{1F2EC43E-5159-402F-898A-45757ECBF5C1}"/>
    <cellStyle name="Text gestrichelt" xfId="26" xr:uid="{3D8748A8-35E0-402C-A343-BE38CF4350BD}"/>
    <cellStyle name="Text liniert" xfId="24" xr:uid="{A1A13E89-062A-471D-9EF3-6255CDF1CD28}"/>
    <cellStyle name="Überschrift" xfId="9" builtinId="15" customBuiltin="1"/>
    <cellStyle name="Überschrift 1" xfId="10" builtinId="16" customBuiltin="1"/>
    <cellStyle name="Überschrift 1 2" xfId="39" xr:uid="{34411A84-C391-473C-A1AC-A3B60C164167}"/>
    <cellStyle name="Überschrift 2" xfId="11" builtinId="17" customBuiltin="1"/>
    <cellStyle name="Überschrift 2 2" xfId="48" xr:uid="{E2B728CE-E730-45D9-BA8A-BDDB3A0578E1}"/>
    <cellStyle name="Überschrift 3" xfId="12" builtinId="18" customBuiltin="1"/>
    <cellStyle name="Überschrift 3 2" xfId="49" xr:uid="{3BD05C82-F129-41E8-B9AF-89CEAA99B95E}"/>
    <cellStyle name="Überschrift 4 2" xfId="55" xr:uid="{5D09FDCE-2D29-412C-8AD4-CC09B417E227}"/>
    <cellStyle name="Überschrift 5" xfId="47" xr:uid="{E7B474EC-FC76-4AA3-83E9-6A4C6EC27379}"/>
    <cellStyle name="Verknüpfte Zelle" xfId="19" builtinId="24" customBuiltin="1"/>
    <cellStyle name="Währung" xfId="6" builtinId="4" customBuiltin="1"/>
    <cellStyle name="Währung [0]" xfId="7" builtinId="7" customBuiltin="1"/>
    <cellStyle name="Währung [0] 2" xfId="62" xr:uid="{0210BB88-E17C-4E7A-A334-67A7F494C3C3}"/>
    <cellStyle name="Währung [0] 3" xfId="46" xr:uid="{57749EB9-3918-4043-9B5B-269EE4AE13C4}"/>
    <cellStyle name="Währung 10" xfId="66" xr:uid="{80C8EB2E-7563-4ECF-9D35-AE5EB02D93E6}"/>
    <cellStyle name="Währung 11" xfId="43" xr:uid="{6BDF34E6-6A95-4A45-8517-A3DBDABA9E19}"/>
    <cellStyle name="Währung 12" xfId="40" xr:uid="{A25AA975-BE30-4B45-87F2-36A3299A786C}"/>
    <cellStyle name="Währung 2" xfId="61" xr:uid="{40B603D9-677A-42A2-9189-3CA3F9E101B1}"/>
    <cellStyle name="Währung 3" xfId="58" xr:uid="{EE92AD50-382A-4B5C-BEEF-75BB8DE7C673}"/>
    <cellStyle name="Währung 4" xfId="56" xr:uid="{973EBD4E-3428-4B8B-8F58-9A773EDA6503}"/>
    <cellStyle name="Währung 5" xfId="63" xr:uid="{8DAFCA32-D107-4FC9-95BF-8F51458C473A}"/>
    <cellStyle name="Währung 6" xfId="65" xr:uid="{E32CC2F2-0619-4EBA-9680-505FD35C2970}"/>
    <cellStyle name="Währung 7" xfId="59" xr:uid="{8F969F6D-8E77-4C5C-88BF-15103EB31386}"/>
    <cellStyle name="Währung 8" xfId="67" xr:uid="{2C287859-A3BC-47ED-BFA0-8F02700EE9E0}"/>
    <cellStyle name="Währung 9" xfId="64" xr:uid="{F1433F9F-B03F-46ED-9324-EE394FB4AA57}"/>
    <cellStyle name="Warnender Text" xfId="20" builtinId="11" customBuiltin="1"/>
    <cellStyle name="Zahl gestrichelt" xfId="28" xr:uid="{EEB8014E-1185-4D4B-8EB4-2DEAC9A61FEE}"/>
    <cellStyle name="Zahl liniert" xfId="41" xr:uid="{3C4D76DB-DD0A-4FB7-B487-DC291E35C29C}"/>
    <cellStyle name="Zahlen liniert" xfId="27" xr:uid="{35DF3956-A1FB-4870-A837-0E77426207D7}"/>
  </cellStyles>
  <dxfs count="15">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border>
        <left style="thin">
          <color rgb="FF264F87"/>
        </left>
        <right style="thin">
          <color rgb="FF264F87"/>
        </right>
        <bottom style="thin">
          <color rgb="FF264F87"/>
        </bottom>
        <vertical style="thin">
          <color rgb="FF264F87"/>
        </vertical>
      </border>
    </dxf>
    <dxf>
      <border>
        <left style="thin">
          <color rgb="FF264F87"/>
        </left>
        <right style="thin">
          <color rgb="FF264F87"/>
        </right>
        <top style="thin">
          <color rgb="FF264F87"/>
        </top>
        <bottom style="thin">
          <color rgb="FF264F87"/>
        </bottom>
        <vertical style="thin">
          <color rgb="FF264F87"/>
        </vertical>
        <horizontal style="thin">
          <color rgb="FF264F87"/>
        </horizontal>
      </border>
    </dxf>
    <dxf>
      <border>
        <left style="thick">
          <color auto="1"/>
        </left>
        <right style="thick">
          <color auto="1"/>
        </right>
        <vertical style="thick">
          <color auto="1"/>
        </vertical>
      </border>
    </dxf>
    <dxf>
      <border>
        <left style="thick">
          <color auto="1"/>
        </left>
        <right style="thick">
          <color auto="1"/>
        </right>
        <vertical style="thick">
          <color auto="1"/>
        </vertical>
      </border>
    </dxf>
    <dxf>
      <border>
        <left style="thick">
          <color auto="1"/>
        </left>
        <right style="thick">
          <color auto="1"/>
        </right>
        <vertical style="thick">
          <color auto="1"/>
        </vertical>
      </border>
    </dxf>
    <dxf>
      <border>
        <left style="thick">
          <color auto="1"/>
        </left>
        <right style="thick">
          <color auto="1"/>
        </right>
        <vertical style="thick">
          <color auto="1"/>
        </vertical>
      </border>
    </dxf>
    <dxf>
      <border>
        <left style="thick">
          <color auto="1"/>
        </left>
        <right style="thick">
          <color auto="1"/>
        </right>
        <vertical style="thick">
          <color auto="1"/>
        </vertical>
      </border>
    </dxf>
    <dxf>
      <border>
        <left style="thick">
          <color auto="1"/>
        </left>
        <right style="thick">
          <color auto="1"/>
        </right>
        <vertical style="thick">
          <color auto="1"/>
        </vertical>
      </border>
    </dxf>
    <dxf>
      <font>
        <b/>
        <i val="0"/>
        <color theme="0"/>
      </font>
      <fill>
        <patternFill>
          <bgColor rgb="FF264F87"/>
        </patternFill>
      </fill>
      <border>
        <left style="thin">
          <color rgb="FF264F87"/>
        </left>
        <right style="thin">
          <color rgb="FF264F87"/>
        </right>
        <top style="thin">
          <color rgb="FF264F87"/>
        </top>
        <bottom style="thin">
          <color rgb="FF264F87"/>
        </bottom>
        <vertical style="thin">
          <color rgb="FF264F87"/>
        </vertical>
      </border>
    </dxf>
    <dxf>
      <font>
        <b val="0"/>
        <i val="0"/>
        <color rgb="FF264F87"/>
      </font>
      <border>
        <left style="thin">
          <color rgb="FF264F87"/>
        </left>
        <right style="thin">
          <color rgb="FF264F87"/>
        </right>
        <top style="thin">
          <color rgb="FF264F87"/>
        </top>
        <bottom style="thin">
          <color rgb="FF264F87"/>
        </bottom>
        <vertical style="thin">
          <color rgb="FF264F87"/>
        </vertical>
        <horizontal style="thin">
          <color rgb="FF264F87"/>
        </horizontal>
      </border>
    </dxf>
  </dxfs>
  <tableStyles count="4" defaultTableStyle="TableStyleMedium2" defaultPivotStyle="PivotStyleLight16">
    <tableStyle name="Tabellenformat 1" pivot="0" count="2" xr9:uid="{43883311-56FE-4516-9ABA-B3667205A43A}">
      <tableStyleElement type="wholeTable" dxfId="14"/>
      <tableStyleElement type="headerRow" dxfId="13"/>
    </tableStyle>
    <tableStyle name="Tabellenformat 2" pivot="0" count="6" xr9:uid="{96134FEC-4397-465E-9000-563C2C6E3110}">
      <tableStyleElement type="firstColumn" dxfId="12"/>
      <tableStyleElement type="lastColumn" dxfId="11"/>
      <tableStyleElement type="firstRowStripe" dxfId="10"/>
      <tableStyleElement type="secondRowStripe" dxfId="9"/>
      <tableStyleElement type="firstColumnStripe" dxfId="8"/>
      <tableStyleElement type="secondColumnStripe" dxfId="7"/>
    </tableStyle>
    <tableStyle name="Tabellenformat 3" pivot="0" count="1" xr9:uid="{49D68243-93A5-4B4E-B394-00140EF60E3E}">
      <tableStyleElement type="wholeTable" dxfId="6"/>
    </tableStyle>
    <tableStyle name="Tabellenformat 4" pivot="0" count="1" xr9:uid="{6B87E06E-7A75-4CC0-AF7C-6D84DB0C4E54}">
      <tableStyleElement type="wholeTable" dxfId="5"/>
    </tableStyle>
  </tableStyles>
  <colors>
    <mruColors>
      <color rgb="FF2D2D2D"/>
      <color rgb="FF264F87"/>
      <color rgb="FF5A5C17"/>
      <color rgb="FFCADAF0"/>
      <color rgb="FFBCF5D1"/>
      <color rgb="FFF1F2CC"/>
      <color rgb="FFF1F1F1"/>
      <color rgb="FFFCE7D1"/>
      <color rgb="FFFFCCFF"/>
      <color rgb="FF818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r>
              <a:rPr lang="de-DE" sz="1200">
                <a:solidFill>
                  <a:srgbClr val="264F87"/>
                </a:solidFill>
                <a:latin typeface="Arial" panose="020B0604020202020204" pitchFamily="34" charset="0"/>
                <a:cs typeface="Arial" panose="020B0604020202020204" pitchFamily="34" charset="0"/>
              </a:rPr>
              <a:t>Indexfaktoren nach § 6a StromNEV 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'Vergleich Strom 2024 Bas.''21'!$B$97:$C$97</c:f>
              <c:strCache>
                <c:ptCount val="2"/>
                <c:pt idx="0">
                  <c:v>Strom - Grundstücksanlagen und Gebäude </c:v>
                </c:pt>
              </c:strCache>
            </c:strRef>
          </c:tx>
          <c:spPr>
            <a:ln w="22225" cap="rnd" cmpd="sng" algn="ctr">
              <a:solidFill>
                <a:schemeClr val="accent1"/>
              </a:solidFill>
              <a:prstDash val="sysDot"/>
              <a:round/>
            </a:ln>
            <a:effectLst/>
          </c:spPr>
          <c:marker>
            <c:symbol val="none"/>
          </c:marker>
          <c:cat>
            <c:numRef>
              <c:f>'Vergleich Strom 2024 Bas.''21'!$D$96:$CF$96</c:f>
              <c:numCache>
                <c:formatCode>General</c:formatCode>
                <c:ptCount val="81"/>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pt idx="80">
                  <c:v>2024</c:v>
                </c:pt>
              </c:numCache>
            </c:numRef>
          </c:cat>
          <c:val>
            <c:numRef>
              <c:f>'Vergleich Strom 2024 Bas.''21'!$D$97:$CF$97</c:f>
              <c:numCache>
                <c:formatCode>0.0000</c:formatCode>
                <c:ptCount val="81"/>
                <c:pt idx="0">
                  <c:v>25.627500000000001</c:v>
                </c:pt>
                <c:pt idx="1">
                  <c:v>24.660399999999999</c:v>
                </c:pt>
                <c:pt idx="2">
                  <c:v>22.9298</c:v>
                </c:pt>
                <c:pt idx="3">
                  <c:v>19.803000000000001</c:v>
                </c:pt>
                <c:pt idx="4">
                  <c:v>18.152799999999999</c:v>
                </c:pt>
                <c:pt idx="5">
                  <c:v>15.939</c:v>
                </c:pt>
                <c:pt idx="6">
                  <c:v>16.756399999999999</c:v>
                </c:pt>
                <c:pt idx="7">
                  <c:v>14.5222</c:v>
                </c:pt>
                <c:pt idx="8">
                  <c:v>13.614599999999999</c:v>
                </c:pt>
                <c:pt idx="9">
                  <c:v>14.053800000000001</c:v>
                </c:pt>
                <c:pt idx="10">
                  <c:v>14.053800000000001</c:v>
                </c:pt>
                <c:pt idx="11">
                  <c:v>13.3367</c:v>
                </c:pt>
                <c:pt idx="12">
                  <c:v>12.9406</c:v>
                </c:pt>
                <c:pt idx="13">
                  <c:v>12.4476</c:v>
                </c:pt>
                <c:pt idx="14">
                  <c:v>12.101900000000001</c:v>
                </c:pt>
                <c:pt idx="15">
                  <c:v>11.774800000000001</c:v>
                </c:pt>
                <c:pt idx="16">
                  <c:v>10.9832</c:v>
                </c:pt>
                <c:pt idx="17">
                  <c:v>10.2913</c:v>
                </c:pt>
                <c:pt idx="18">
                  <c:v>9.6103000000000005</c:v>
                </c:pt>
                <c:pt idx="19">
                  <c:v>9.1399000000000008</c:v>
                </c:pt>
                <c:pt idx="20">
                  <c:v>8.8310999999999993</c:v>
                </c:pt>
                <c:pt idx="21">
                  <c:v>8.4870000000000001</c:v>
                </c:pt>
                <c:pt idx="22">
                  <c:v>8.2721999999999998</c:v>
                </c:pt>
                <c:pt idx="23">
                  <c:v>8.7133000000000003</c:v>
                </c:pt>
                <c:pt idx="24">
                  <c:v>8.2721999999999998</c:v>
                </c:pt>
                <c:pt idx="25">
                  <c:v>7.6433</c:v>
                </c:pt>
                <c:pt idx="26">
                  <c:v>6.4702999999999999</c:v>
                </c:pt>
                <c:pt idx="27">
                  <c:v>5.8348000000000004</c:v>
                </c:pt>
                <c:pt idx="28">
                  <c:v>5.5617000000000001</c:v>
                </c:pt>
                <c:pt idx="29">
                  <c:v>5.2489999999999997</c:v>
                </c:pt>
                <c:pt idx="30">
                  <c:v>4.9508000000000001</c:v>
                </c:pt>
                <c:pt idx="31">
                  <c:v>4.8228999999999997</c:v>
                </c:pt>
                <c:pt idx="32">
                  <c:v>4.6512000000000002</c:v>
                </c:pt>
                <c:pt idx="33">
                  <c:v>4.4607999999999999</c:v>
                </c:pt>
                <c:pt idx="34">
                  <c:v>4.2712000000000003</c:v>
                </c:pt>
                <c:pt idx="35">
                  <c:v>3.9725999999999999</c:v>
                </c:pt>
                <c:pt idx="36">
                  <c:v>3.6105</c:v>
                </c:pt>
                <c:pt idx="37">
                  <c:v>3.4036</c:v>
                </c:pt>
                <c:pt idx="38">
                  <c:v>3.2675000000000001</c:v>
                </c:pt>
                <c:pt idx="39">
                  <c:v>3.2113</c:v>
                </c:pt>
                <c:pt idx="40">
                  <c:v>3.1494</c:v>
                </c:pt>
                <c:pt idx="41">
                  <c:v>3.1267999999999998</c:v>
                </c:pt>
                <c:pt idx="42">
                  <c:v>3.0680999999999998</c:v>
                </c:pt>
                <c:pt idx="43">
                  <c:v>2.9977</c:v>
                </c:pt>
                <c:pt idx="44">
                  <c:v>2.9304999999999999</c:v>
                </c:pt>
                <c:pt idx="45">
                  <c:v>2.8351000000000002</c:v>
                </c:pt>
                <c:pt idx="46">
                  <c:v>2.6728000000000001</c:v>
                </c:pt>
                <c:pt idx="47">
                  <c:v>2.5135000000000001</c:v>
                </c:pt>
                <c:pt idx="48">
                  <c:v>2.3677999999999999</c:v>
                </c:pt>
                <c:pt idx="49">
                  <c:v>2.2890000000000001</c:v>
                </c:pt>
                <c:pt idx="50">
                  <c:v>2.2418999999999998</c:v>
                </c:pt>
                <c:pt idx="51">
                  <c:v>2.1930000000000001</c:v>
                </c:pt>
                <c:pt idx="52">
                  <c:v>2.1856</c:v>
                </c:pt>
                <c:pt idx="53">
                  <c:v>2.2002999999999999</c:v>
                </c:pt>
                <c:pt idx="54">
                  <c:v>2.2115</c:v>
                </c:pt>
                <c:pt idx="55">
                  <c:v>2.2227999999999999</c:v>
                </c:pt>
                <c:pt idx="56">
                  <c:v>2.2078000000000002</c:v>
                </c:pt>
                <c:pt idx="57">
                  <c:v>2.2002999999999999</c:v>
                </c:pt>
                <c:pt idx="58">
                  <c:v>2.1930000000000001</c:v>
                </c:pt>
                <c:pt idx="59">
                  <c:v>2.1892999999999998</c:v>
                </c:pt>
                <c:pt idx="60">
                  <c:v>2.1568000000000001</c:v>
                </c:pt>
                <c:pt idx="61">
                  <c:v>2.1114999999999999</c:v>
                </c:pt>
                <c:pt idx="62">
                  <c:v>2.0648</c:v>
                </c:pt>
                <c:pt idx="63">
                  <c:v>1.9773000000000001</c:v>
                </c:pt>
                <c:pt idx="64">
                  <c:v>1.9079999999999999</c:v>
                </c:pt>
                <c:pt idx="65">
                  <c:v>1.8859999999999999</c:v>
                </c:pt>
                <c:pt idx="66">
                  <c:v>1.8671</c:v>
                </c:pt>
                <c:pt idx="67">
                  <c:v>1.8102</c:v>
                </c:pt>
                <c:pt idx="68">
                  <c:v>1.7638</c:v>
                </c:pt>
                <c:pt idx="69">
                  <c:v>1.7311000000000001</c:v>
                </c:pt>
                <c:pt idx="70">
                  <c:v>1.7018</c:v>
                </c:pt>
                <c:pt idx="71">
                  <c:v>1.6735</c:v>
                </c:pt>
                <c:pt idx="72">
                  <c:v>1.6398999999999999</c:v>
                </c:pt>
                <c:pt idx="73">
                  <c:v>1.5862000000000001</c:v>
                </c:pt>
                <c:pt idx="74">
                  <c:v>1.518</c:v>
                </c:pt>
                <c:pt idx="75">
                  <c:v>1.4538</c:v>
                </c:pt>
                <c:pt idx="76">
                  <c:v>1.4145000000000001</c:v>
                </c:pt>
                <c:pt idx="77">
                  <c:v>1.3069999999999999</c:v>
                </c:pt>
                <c:pt idx="78">
                  <c:v>1.1152</c:v>
                </c:pt>
                <c:pt idx="79">
                  <c:v>1.0290999999999999</c:v>
                </c:pt>
                <c:pt idx="80">
                  <c:v>1</c:v>
                </c:pt>
              </c:numCache>
            </c:numRef>
          </c:val>
          <c:smooth val="0"/>
          <c:extLst>
            <c:ext xmlns:c16="http://schemas.microsoft.com/office/drawing/2014/chart" uri="{C3380CC4-5D6E-409C-BE32-E72D297353CC}">
              <c16:uniqueId val="{00000000-30B4-4738-97F9-270852638254}"/>
            </c:ext>
          </c:extLst>
        </c:ser>
        <c:ser>
          <c:idx val="1"/>
          <c:order val="1"/>
          <c:tx>
            <c:strRef>
              <c:f>'Vergleich Strom 2024 Bas.''21'!$B$98:$C$98</c:f>
              <c:strCache>
                <c:ptCount val="2"/>
                <c:pt idx="0">
                  <c:v>Strom - Kabel </c:v>
                </c:pt>
              </c:strCache>
            </c:strRef>
          </c:tx>
          <c:spPr>
            <a:ln w="22225" cap="rnd" cmpd="sng" algn="ctr">
              <a:solidFill>
                <a:schemeClr val="accent2"/>
              </a:solidFill>
              <a:prstDash val="sysDot"/>
              <a:round/>
            </a:ln>
            <a:effectLst/>
          </c:spPr>
          <c:marker>
            <c:symbol val="none"/>
          </c:marker>
          <c:cat>
            <c:numRef>
              <c:f>'Vergleich Strom 2024 Bas.''21'!$D$96:$CF$96</c:f>
              <c:numCache>
                <c:formatCode>General</c:formatCode>
                <c:ptCount val="81"/>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pt idx="80">
                  <c:v>2024</c:v>
                </c:pt>
              </c:numCache>
            </c:numRef>
          </c:cat>
          <c:val>
            <c:numRef>
              <c:f>'Vergleich Strom 2024 Bas.''21'!$D$98:$CF$98</c:f>
              <c:numCache>
                <c:formatCode>0.0000</c:formatCode>
                <c:ptCount val="81"/>
                <c:pt idx="14">
                  <c:v>3.3102999999999998</c:v>
                </c:pt>
                <c:pt idx="15">
                  <c:v>3.1955</c:v>
                </c:pt>
                <c:pt idx="16">
                  <c:v>3.1034000000000002</c:v>
                </c:pt>
                <c:pt idx="17">
                  <c:v>3.1488</c:v>
                </c:pt>
                <c:pt idx="18">
                  <c:v>3.0884999999999998</c:v>
                </c:pt>
                <c:pt idx="19">
                  <c:v>3.0592000000000001</c:v>
                </c:pt>
                <c:pt idx="20">
                  <c:v>2.8065000000000002</c:v>
                </c:pt>
                <c:pt idx="21">
                  <c:v>2.6293000000000002</c:v>
                </c:pt>
                <c:pt idx="22">
                  <c:v>2.4590000000000001</c:v>
                </c:pt>
                <c:pt idx="23">
                  <c:v>2.7065000000000001</c:v>
                </c:pt>
                <c:pt idx="24">
                  <c:v>2.7008000000000001</c:v>
                </c:pt>
                <c:pt idx="25">
                  <c:v>2.5819999999999999</c:v>
                </c:pt>
                <c:pt idx="26">
                  <c:v>2.4131</c:v>
                </c:pt>
                <c:pt idx="27">
                  <c:v>2.4971000000000001</c:v>
                </c:pt>
                <c:pt idx="28">
                  <c:v>2.4874999999999998</c:v>
                </c:pt>
                <c:pt idx="29">
                  <c:v>2.3601000000000001</c:v>
                </c:pt>
                <c:pt idx="30">
                  <c:v>2.2259000000000002</c:v>
                </c:pt>
                <c:pt idx="31">
                  <c:v>2.3473000000000002</c:v>
                </c:pt>
                <c:pt idx="32">
                  <c:v>2.2930999999999999</c:v>
                </c:pt>
                <c:pt idx="33">
                  <c:v>2.2768999999999999</c:v>
                </c:pt>
                <c:pt idx="34">
                  <c:v>2.2296999999999998</c:v>
                </c:pt>
                <c:pt idx="35">
                  <c:v>2.0525000000000002</c:v>
                </c:pt>
                <c:pt idx="36">
                  <c:v>1.8818999999999999</c:v>
                </c:pt>
                <c:pt idx="37">
                  <c:v>1.8158000000000001</c:v>
                </c:pt>
                <c:pt idx="38">
                  <c:v>1.8131999999999999</c:v>
                </c:pt>
                <c:pt idx="39">
                  <c:v>1.7613000000000001</c:v>
                </c:pt>
                <c:pt idx="40">
                  <c:v>1.7236</c:v>
                </c:pt>
                <c:pt idx="41">
                  <c:v>1.6987000000000001</c:v>
                </c:pt>
                <c:pt idx="42">
                  <c:v>1.7236</c:v>
                </c:pt>
                <c:pt idx="43">
                  <c:v>1.7032</c:v>
                </c:pt>
                <c:pt idx="44">
                  <c:v>1.6301000000000001</c:v>
                </c:pt>
                <c:pt idx="45">
                  <c:v>1.5821000000000001</c:v>
                </c:pt>
                <c:pt idx="46">
                  <c:v>1.5899000000000001</c:v>
                </c:pt>
                <c:pt idx="47">
                  <c:v>1.548</c:v>
                </c:pt>
                <c:pt idx="48">
                  <c:v>1.526</c:v>
                </c:pt>
                <c:pt idx="49">
                  <c:v>1.5461</c:v>
                </c:pt>
                <c:pt idx="50">
                  <c:v>1.5629999999999999</c:v>
                </c:pt>
                <c:pt idx="51">
                  <c:v>1.5840000000000001</c:v>
                </c:pt>
                <c:pt idx="52">
                  <c:v>1.6573</c:v>
                </c:pt>
                <c:pt idx="53">
                  <c:v>1.7352000000000001</c:v>
                </c:pt>
                <c:pt idx="54">
                  <c:v>1.7734000000000001</c:v>
                </c:pt>
                <c:pt idx="55">
                  <c:v>1.7881</c:v>
                </c:pt>
                <c:pt idx="56">
                  <c:v>1.7352000000000001</c:v>
                </c:pt>
                <c:pt idx="57">
                  <c:v>1.7445999999999999</c:v>
                </c:pt>
                <c:pt idx="58">
                  <c:v>1.7613000000000001</c:v>
                </c:pt>
                <c:pt idx="59">
                  <c:v>1.7830999999999999</c:v>
                </c:pt>
                <c:pt idx="60">
                  <c:v>1.7856000000000001</c:v>
                </c:pt>
                <c:pt idx="61">
                  <c:v>1.7981</c:v>
                </c:pt>
                <c:pt idx="62">
                  <c:v>1.7305999999999999</c:v>
                </c:pt>
                <c:pt idx="63">
                  <c:v>1.6854</c:v>
                </c:pt>
                <c:pt idx="64">
                  <c:v>1.6744000000000001</c:v>
                </c:pt>
                <c:pt idx="65">
                  <c:v>1.7054</c:v>
                </c:pt>
                <c:pt idx="66">
                  <c:v>1.6919999999999999</c:v>
                </c:pt>
                <c:pt idx="67">
                  <c:v>1.6056999999999999</c:v>
                </c:pt>
                <c:pt idx="68">
                  <c:v>1.5860000000000001</c:v>
                </c:pt>
                <c:pt idx="69">
                  <c:v>1.5938000000000001</c:v>
                </c:pt>
                <c:pt idx="70">
                  <c:v>1.5919000000000001</c:v>
                </c:pt>
                <c:pt idx="71">
                  <c:v>1.5424</c:v>
                </c:pt>
                <c:pt idx="72">
                  <c:v>1.5461</c:v>
                </c:pt>
                <c:pt idx="73">
                  <c:v>1.5046999999999999</c:v>
                </c:pt>
                <c:pt idx="74">
                  <c:v>1.4424999999999999</c:v>
                </c:pt>
                <c:pt idx="75">
                  <c:v>1.3867</c:v>
                </c:pt>
                <c:pt idx="76">
                  <c:v>1.3633</c:v>
                </c:pt>
                <c:pt idx="77">
                  <c:v>1.2909999999999999</c:v>
                </c:pt>
                <c:pt idx="78">
                  <c:v>1.1014999999999999</c:v>
                </c:pt>
                <c:pt idx="79">
                  <c:v>1.0361</c:v>
                </c:pt>
                <c:pt idx="80">
                  <c:v>1</c:v>
                </c:pt>
              </c:numCache>
            </c:numRef>
          </c:val>
          <c:smooth val="0"/>
          <c:extLst>
            <c:ext xmlns:c16="http://schemas.microsoft.com/office/drawing/2014/chart" uri="{C3380CC4-5D6E-409C-BE32-E72D297353CC}">
              <c16:uniqueId val="{00000001-30B4-4738-97F9-270852638254}"/>
            </c:ext>
          </c:extLst>
        </c:ser>
        <c:ser>
          <c:idx val="2"/>
          <c:order val="2"/>
          <c:tx>
            <c:strRef>
              <c:f>'Vergleich Strom 2024 Bas.''21'!$B$99:$C$99</c:f>
              <c:strCache>
                <c:ptCount val="2"/>
                <c:pt idx="0">
                  <c:v>Strom - Freileitungen </c:v>
                </c:pt>
              </c:strCache>
            </c:strRef>
          </c:tx>
          <c:spPr>
            <a:ln w="22225" cap="rnd" cmpd="sng" algn="ctr">
              <a:solidFill>
                <a:schemeClr val="accent3"/>
              </a:solidFill>
              <a:prstDash val="sysDot"/>
              <a:round/>
            </a:ln>
            <a:effectLst/>
          </c:spPr>
          <c:marker>
            <c:symbol val="none"/>
          </c:marker>
          <c:cat>
            <c:numRef>
              <c:f>'Vergleich Strom 2024 Bas.''21'!$D$96:$CF$96</c:f>
              <c:numCache>
                <c:formatCode>General</c:formatCode>
                <c:ptCount val="81"/>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pt idx="80">
                  <c:v>2024</c:v>
                </c:pt>
              </c:numCache>
            </c:numRef>
          </c:cat>
          <c:val>
            <c:numRef>
              <c:f>'Vergleich Strom 2024 Bas.''21'!$D$99:$CF$99</c:f>
              <c:numCache>
                <c:formatCode>0.0000</c:formatCode>
                <c:ptCount val="81"/>
                <c:pt idx="14">
                  <c:v>3.9699</c:v>
                </c:pt>
                <c:pt idx="15">
                  <c:v>3.8879000000000001</c:v>
                </c:pt>
                <c:pt idx="16">
                  <c:v>3.7336999999999998</c:v>
                </c:pt>
                <c:pt idx="17">
                  <c:v>3.6610999999999998</c:v>
                </c:pt>
                <c:pt idx="18">
                  <c:v>3.5912999999999999</c:v>
                </c:pt>
                <c:pt idx="19">
                  <c:v>3.6309</c:v>
                </c:pt>
                <c:pt idx="20">
                  <c:v>3.4868000000000001</c:v>
                </c:pt>
                <c:pt idx="21">
                  <c:v>3.3452000000000002</c:v>
                </c:pt>
                <c:pt idx="22">
                  <c:v>3.1456</c:v>
                </c:pt>
                <c:pt idx="23">
                  <c:v>3.4775999999999998</c:v>
                </c:pt>
                <c:pt idx="24">
                  <c:v>3.5335000000000001</c:v>
                </c:pt>
                <c:pt idx="25">
                  <c:v>3.2624</c:v>
                </c:pt>
                <c:pt idx="26">
                  <c:v>2.9354</c:v>
                </c:pt>
                <c:pt idx="27">
                  <c:v>2.9752000000000001</c:v>
                </c:pt>
                <c:pt idx="28">
                  <c:v>2.9954999999999998</c:v>
                </c:pt>
                <c:pt idx="29">
                  <c:v>2.8715000000000002</c:v>
                </c:pt>
                <c:pt idx="30">
                  <c:v>2.6898</c:v>
                </c:pt>
                <c:pt idx="31">
                  <c:v>2.8161999999999998</c:v>
                </c:pt>
                <c:pt idx="32">
                  <c:v>2.7231000000000001</c:v>
                </c:pt>
                <c:pt idx="33">
                  <c:v>2.6898</c:v>
                </c:pt>
                <c:pt idx="34">
                  <c:v>2.7174999999999998</c:v>
                </c:pt>
                <c:pt idx="35">
                  <c:v>2.5249000000000001</c:v>
                </c:pt>
                <c:pt idx="36">
                  <c:v>2.2881999999999998</c:v>
                </c:pt>
                <c:pt idx="37">
                  <c:v>2.1749000000000001</c:v>
                </c:pt>
                <c:pt idx="38">
                  <c:v>2.1156000000000001</c:v>
                </c:pt>
                <c:pt idx="39">
                  <c:v>2.1156000000000001</c:v>
                </c:pt>
                <c:pt idx="40">
                  <c:v>2.1122000000000001</c:v>
                </c:pt>
                <c:pt idx="41">
                  <c:v>2.0987</c:v>
                </c:pt>
                <c:pt idx="42">
                  <c:v>2.0691000000000002</c:v>
                </c:pt>
                <c:pt idx="43">
                  <c:v>2.0339999999999998</c:v>
                </c:pt>
                <c:pt idx="44">
                  <c:v>1.9879</c:v>
                </c:pt>
                <c:pt idx="45">
                  <c:v>1.9381999999999999</c:v>
                </c:pt>
                <c:pt idx="46">
                  <c:v>1.8855999999999999</c:v>
                </c:pt>
                <c:pt idx="47">
                  <c:v>1.8204</c:v>
                </c:pt>
                <c:pt idx="48">
                  <c:v>1.7715000000000001</c:v>
                </c:pt>
                <c:pt idx="49">
                  <c:v>1.7667999999999999</c:v>
                </c:pt>
                <c:pt idx="50">
                  <c:v>1.7715000000000001</c:v>
                </c:pt>
                <c:pt idx="51">
                  <c:v>1.7786999999999999</c:v>
                </c:pt>
                <c:pt idx="52">
                  <c:v>1.8280000000000001</c:v>
                </c:pt>
                <c:pt idx="53">
                  <c:v>1.8642000000000001</c:v>
                </c:pt>
                <c:pt idx="54">
                  <c:v>1.8694999999999999</c:v>
                </c:pt>
                <c:pt idx="55">
                  <c:v>1.8694999999999999</c:v>
                </c:pt>
                <c:pt idx="56">
                  <c:v>1.8104</c:v>
                </c:pt>
                <c:pt idx="57">
                  <c:v>1.8080000000000001</c:v>
                </c:pt>
                <c:pt idx="58">
                  <c:v>1.8408</c:v>
                </c:pt>
                <c:pt idx="59">
                  <c:v>1.8722000000000001</c:v>
                </c:pt>
                <c:pt idx="60">
                  <c:v>1.8408</c:v>
                </c:pt>
                <c:pt idx="61">
                  <c:v>1.7859</c:v>
                </c:pt>
                <c:pt idx="62">
                  <c:v>1.7411000000000001</c:v>
                </c:pt>
                <c:pt idx="63">
                  <c:v>1.6684000000000001</c:v>
                </c:pt>
                <c:pt idx="64">
                  <c:v>1.6192</c:v>
                </c:pt>
                <c:pt idx="65">
                  <c:v>1.6393</c:v>
                </c:pt>
                <c:pt idx="66">
                  <c:v>1.6747000000000001</c:v>
                </c:pt>
                <c:pt idx="67">
                  <c:v>1.6152</c:v>
                </c:pt>
                <c:pt idx="68">
                  <c:v>1.6112</c:v>
                </c:pt>
                <c:pt idx="69">
                  <c:v>1.6132</c:v>
                </c:pt>
                <c:pt idx="70">
                  <c:v>1.6033999999999999</c:v>
                </c:pt>
                <c:pt idx="71">
                  <c:v>1.569</c:v>
                </c:pt>
                <c:pt idx="72">
                  <c:v>1.5709</c:v>
                </c:pt>
                <c:pt idx="73">
                  <c:v>1.5289999999999999</c:v>
                </c:pt>
                <c:pt idx="74">
                  <c:v>1.4661</c:v>
                </c:pt>
                <c:pt idx="75">
                  <c:v>1.4157</c:v>
                </c:pt>
                <c:pt idx="76">
                  <c:v>1.3874</c:v>
                </c:pt>
                <c:pt idx="77">
                  <c:v>1.3180000000000001</c:v>
                </c:pt>
                <c:pt idx="78">
                  <c:v>1.0938000000000001</c:v>
                </c:pt>
                <c:pt idx="79">
                  <c:v>1.0217000000000001</c:v>
                </c:pt>
                <c:pt idx="80">
                  <c:v>1</c:v>
                </c:pt>
              </c:numCache>
            </c:numRef>
          </c:val>
          <c:smooth val="0"/>
          <c:extLst>
            <c:ext xmlns:c16="http://schemas.microsoft.com/office/drawing/2014/chart" uri="{C3380CC4-5D6E-409C-BE32-E72D297353CC}">
              <c16:uniqueId val="{00000002-30B4-4738-97F9-270852638254}"/>
            </c:ext>
          </c:extLst>
        </c:ser>
        <c:ser>
          <c:idx val="3"/>
          <c:order val="3"/>
          <c:tx>
            <c:strRef>
              <c:f>'Vergleich Strom 2024 Bas.''21'!$B$100:$C$100</c:f>
              <c:strCache>
                <c:ptCount val="2"/>
                <c:pt idx="0">
                  <c:v>Strom - Stationen </c:v>
                </c:pt>
              </c:strCache>
            </c:strRef>
          </c:tx>
          <c:spPr>
            <a:ln w="22225" cap="rnd" cmpd="sng" algn="ctr">
              <a:solidFill>
                <a:schemeClr val="accent4"/>
              </a:solidFill>
              <a:prstDash val="sysDot"/>
              <a:round/>
            </a:ln>
            <a:effectLst/>
          </c:spPr>
          <c:marker>
            <c:symbol val="none"/>
          </c:marker>
          <c:cat>
            <c:numRef>
              <c:f>'Vergleich Strom 2024 Bas.''21'!$D$96:$CF$96</c:f>
              <c:numCache>
                <c:formatCode>General</c:formatCode>
                <c:ptCount val="81"/>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pt idx="80">
                  <c:v>2024</c:v>
                </c:pt>
              </c:numCache>
            </c:numRef>
          </c:cat>
          <c:val>
            <c:numRef>
              <c:f>'Vergleich Strom 2024 Bas.''21'!$D$100:$CF$100</c:f>
              <c:numCache>
                <c:formatCode>0.0000</c:formatCode>
                <c:ptCount val="81"/>
                <c:pt idx="14">
                  <c:v>5.2347999999999999</c:v>
                </c:pt>
                <c:pt idx="15">
                  <c:v>5.1513999999999998</c:v>
                </c:pt>
                <c:pt idx="16">
                  <c:v>5.0115999999999996</c:v>
                </c:pt>
                <c:pt idx="17">
                  <c:v>4.8792</c:v>
                </c:pt>
                <c:pt idx="18">
                  <c:v>4.7888999999999999</c:v>
                </c:pt>
                <c:pt idx="19">
                  <c:v>4.6848000000000001</c:v>
                </c:pt>
                <c:pt idx="20">
                  <c:v>4.6178999999999997</c:v>
                </c:pt>
                <c:pt idx="21">
                  <c:v>4.5689000000000002</c:v>
                </c:pt>
                <c:pt idx="22">
                  <c:v>4.5209999999999999</c:v>
                </c:pt>
                <c:pt idx="23">
                  <c:v>4.6178999999999997</c:v>
                </c:pt>
                <c:pt idx="24">
                  <c:v>4.5368000000000004</c:v>
                </c:pt>
                <c:pt idx="25">
                  <c:v>4.4280999999999997</c:v>
                </c:pt>
                <c:pt idx="26">
                  <c:v>4.0918000000000001</c:v>
                </c:pt>
                <c:pt idx="27">
                  <c:v>3.8828999999999998</c:v>
                </c:pt>
                <c:pt idx="28">
                  <c:v>3.7587000000000002</c:v>
                </c:pt>
                <c:pt idx="29">
                  <c:v>3.5619999999999998</c:v>
                </c:pt>
                <c:pt idx="30">
                  <c:v>3.2004999999999999</c:v>
                </c:pt>
                <c:pt idx="31">
                  <c:v>3.0933000000000002</c:v>
                </c:pt>
                <c:pt idx="32">
                  <c:v>2.9931000000000001</c:v>
                </c:pt>
                <c:pt idx="33">
                  <c:v>2.9056000000000002</c:v>
                </c:pt>
                <c:pt idx="34">
                  <c:v>2.8292999999999999</c:v>
                </c:pt>
                <c:pt idx="35">
                  <c:v>2.6825999999999999</c:v>
                </c:pt>
                <c:pt idx="36">
                  <c:v>2.4864999999999999</c:v>
                </c:pt>
                <c:pt idx="37">
                  <c:v>2.3595000000000002</c:v>
                </c:pt>
                <c:pt idx="38">
                  <c:v>2.2764000000000002</c:v>
                </c:pt>
                <c:pt idx="39">
                  <c:v>2.2526000000000002</c:v>
                </c:pt>
                <c:pt idx="40">
                  <c:v>2.1989999999999998</c:v>
                </c:pt>
                <c:pt idx="41">
                  <c:v>2.1621999999999999</c:v>
                </c:pt>
                <c:pt idx="42">
                  <c:v>2.1621999999999999</c:v>
                </c:pt>
                <c:pt idx="43">
                  <c:v>2.1840999999999999</c:v>
                </c:pt>
                <c:pt idx="44">
                  <c:v>2.1549999999999998</c:v>
                </c:pt>
                <c:pt idx="45">
                  <c:v>2.0956000000000001</c:v>
                </c:pt>
                <c:pt idx="46">
                  <c:v>2.0329999999999999</c:v>
                </c:pt>
                <c:pt idx="47">
                  <c:v>1.9560999999999999</c:v>
                </c:pt>
                <c:pt idx="48">
                  <c:v>1.8987000000000001</c:v>
                </c:pt>
                <c:pt idx="49">
                  <c:v>1.8794</c:v>
                </c:pt>
                <c:pt idx="50">
                  <c:v>1.8712</c:v>
                </c:pt>
                <c:pt idx="51">
                  <c:v>1.8419000000000001</c:v>
                </c:pt>
                <c:pt idx="52">
                  <c:v>1.8738999999999999</c:v>
                </c:pt>
                <c:pt idx="53">
                  <c:v>1.8712</c:v>
                </c:pt>
                <c:pt idx="54">
                  <c:v>1.8821000000000001</c:v>
                </c:pt>
                <c:pt idx="55">
                  <c:v>1.9043000000000001</c:v>
                </c:pt>
                <c:pt idx="56">
                  <c:v>1.8794</c:v>
                </c:pt>
                <c:pt idx="57">
                  <c:v>1.8419000000000001</c:v>
                </c:pt>
                <c:pt idx="58">
                  <c:v>1.8498000000000001</c:v>
                </c:pt>
                <c:pt idx="59">
                  <c:v>1.8313999999999999</c:v>
                </c:pt>
                <c:pt idx="60">
                  <c:v>1.8160000000000001</c:v>
                </c:pt>
                <c:pt idx="61">
                  <c:v>1.7687999999999999</c:v>
                </c:pt>
                <c:pt idx="62">
                  <c:v>1.6946000000000001</c:v>
                </c:pt>
                <c:pt idx="63">
                  <c:v>1.6640999999999999</c:v>
                </c:pt>
                <c:pt idx="64">
                  <c:v>1.5924</c:v>
                </c:pt>
                <c:pt idx="65">
                  <c:v>1.6223000000000001</c:v>
                </c:pt>
                <c:pt idx="66">
                  <c:v>1.6102000000000001</c:v>
                </c:pt>
                <c:pt idx="67">
                  <c:v>1.5504</c:v>
                </c:pt>
                <c:pt idx="68">
                  <c:v>1.5229999999999999</c:v>
                </c:pt>
                <c:pt idx="69">
                  <c:v>1.5141</c:v>
                </c:pt>
                <c:pt idx="70">
                  <c:v>1.5141</c:v>
                </c:pt>
                <c:pt idx="71">
                  <c:v>1.5176000000000001</c:v>
                </c:pt>
                <c:pt idx="72">
                  <c:v>1.5247999999999999</c:v>
                </c:pt>
                <c:pt idx="73">
                  <c:v>1.4811000000000001</c:v>
                </c:pt>
                <c:pt idx="74">
                  <c:v>1.4319</c:v>
                </c:pt>
                <c:pt idx="75">
                  <c:v>1.3948</c:v>
                </c:pt>
                <c:pt idx="76">
                  <c:v>1.3858999999999999</c:v>
                </c:pt>
                <c:pt idx="77">
                  <c:v>1.2929999999999999</c:v>
                </c:pt>
                <c:pt idx="78">
                  <c:v>1.0427</c:v>
                </c:pt>
                <c:pt idx="79">
                  <c:v>1.0031000000000001</c:v>
                </c:pt>
                <c:pt idx="80">
                  <c:v>1</c:v>
                </c:pt>
              </c:numCache>
            </c:numRef>
          </c:val>
          <c:smooth val="0"/>
          <c:extLst>
            <c:ext xmlns:c16="http://schemas.microsoft.com/office/drawing/2014/chart" uri="{C3380CC4-5D6E-409C-BE32-E72D297353CC}">
              <c16:uniqueId val="{00000003-30B4-4738-97F9-270852638254}"/>
            </c:ext>
          </c:extLst>
        </c:ser>
        <c:ser>
          <c:idx val="4"/>
          <c:order val="4"/>
          <c:tx>
            <c:strRef>
              <c:f>'Vergleich Strom 2024 Bas.''21'!$B$101:$C$101</c:f>
              <c:strCache>
                <c:ptCount val="2"/>
                <c:pt idx="0">
                  <c:v>Strom - übrige Anlagengruppen </c:v>
                </c:pt>
              </c:strCache>
            </c:strRef>
          </c:tx>
          <c:spPr>
            <a:ln w="22225" cap="rnd" cmpd="sng" algn="ctr">
              <a:solidFill>
                <a:schemeClr val="accent5"/>
              </a:solidFill>
              <a:prstDash val="sysDot"/>
              <a:round/>
            </a:ln>
            <a:effectLst/>
          </c:spPr>
          <c:marker>
            <c:symbol val="none"/>
          </c:marker>
          <c:cat>
            <c:numRef>
              <c:f>'Vergleich Strom 2024 Bas.''21'!$D$96:$CF$96</c:f>
              <c:numCache>
                <c:formatCode>General</c:formatCode>
                <c:ptCount val="81"/>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pt idx="80">
                  <c:v>2024</c:v>
                </c:pt>
              </c:numCache>
            </c:numRef>
          </c:cat>
          <c:val>
            <c:numRef>
              <c:f>'Vergleich Strom 2024 Bas.''21'!$D$101:$CF$101</c:f>
              <c:numCache>
                <c:formatCode>0.0000</c:formatCode>
                <c:ptCount val="81"/>
                <c:pt idx="5">
                  <c:v>5.2327000000000004</c:v>
                </c:pt>
                <c:pt idx="6">
                  <c:v>5.3639999999999999</c:v>
                </c:pt>
                <c:pt idx="7">
                  <c:v>4.5461</c:v>
                </c:pt>
                <c:pt idx="8">
                  <c:v>4.4207000000000001</c:v>
                </c:pt>
                <c:pt idx="9">
                  <c:v>4.5461</c:v>
                </c:pt>
                <c:pt idx="10">
                  <c:v>4.6281999999999996</c:v>
                </c:pt>
                <c:pt idx="11">
                  <c:v>4.5461</c:v>
                </c:pt>
                <c:pt idx="12">
                  <c:v>4.4513999999999996</c:v>
                </c:pt>
                <c:pt idx="13">
                  <c:v>4.3754</c:v>
                </c:pt>
                <c:pt idx="14">
                  <c:v>4.4055</c:v>
                </c:pt>
                <c:pt idx="15">
                  <c:v>4.4207000000000001</c:v>
                </c:pt>
                <c:pt idx="16">
                  <c:v>4.3754</c:v>
                </c:pt>
                <c:pt idx="17">
                  <c:v>4.3164999999999996</c:v>
                </c:pt>
                <c:pt idx="18">
                  <c:v>4.3019999999999996</c:v>
                </c:pt>
                <c:pt idx="19">
                  <c:v>4.2732999999999999</c:v>
                </c:pt>
                <c:pt idx="20">
                  <c:v>4.2032999999999996</c:v>
                </c:pt>
                <c:pt idx="21">
                  <c:v>4.0957999999999997</c:v>
                </c:pt>
                <c:pt idx="22">
                  <c:v>4.0442</c:v>
                </c:pt>
                <c:pt idx="23">
                  <c:v>4.0957999999999997</c:v>
                </c:pt>
                <c:pt idx="24">
                  <c:v>4.0957999999999997</c:v>
                </c:pt>
                <c:pt idx="25">
                  <c:v>4.0313999999999997</c:v>
                </c:pt>
                <c:pt idx="26">
                  <c:v>3.8382999999999998</c:v>
                </c:pt>
                <c:pt idx="27">
                  <c:v>3.6945000000000001</c:v>
                </c:pt>
                <c:pt idx="28">
                  <c:v>3.581</c:v>
                </c:pt>
                <c:pt idx="29">
                  <c:v>3.3736999999999999</c:v>
                </c:pt>
                <c:pt idx="30">
                  <c:v>2.9676</c:v>
                </c:pt>
                <c:pt idx="31">
                  <c:v>2.8426</c:v>
                </c:pt>
                <c:pt idx="32">
                  <c:v>2.7393000000000001</c:v>
                </c:pt>
                <c:pt idx="33">
                  <c:v>2.6652999999999998</c:v>
                </c:pt>
                <c:pt idx="34">
                  <c:v>2.6324000000000001</c:v>
                </c:pt>
                <c:pt idx="35">
                  <c:v>2.5386000000000002</c:v>
                </c:pt>
                <c:pt idx="36">
                  <c:v>2.3828999999999998</c:v>
                </c:pt>
                <c:pt idx="37">
                  <c:v>2.2334000000000001</c:v>
                </c:pt>
                <c:pt idx="38">
                  <c:v>2.1015999999999999</c:v>
                </c:pt>
                <c:pt idx="39">
                  <c:v>2.0644</c:v>
                </c:pt>
                <c:pt idx="40">
                  <c:v>2.0063</c:v>
                </c:pt>
                <c:pt idx="41">
                  <c:v>1.9632000000000001</c:v>
                </c:pt>
                <c:pt idx="42">
                  <c:v>1.9783999999999999</c:v>
                </c:pt>
                <c:pt idx="43">
                  <c:v>2.0253000000000001</c:v>
                </c:pt>
                <c:pt idx="44">
                  <c:v>1.9968999999999999</c:v>
                </c:pt>
                <c:pt idx="45">
                  <c:v>1.9454</c:v>
                </c:pt>
                <c:pt idx="46">
                  <c:v>1.9162999999999999</c:v>
                </c:pt>
                <c:pt idx="47">
                  <c:v>1.8743000000000001</c:v>
                </c:pt>
                <c:pt idx="48">
                  <c:v>1.8472999999999999</c:v>
                </c:pt>
                <c:pt idx="49">
                  <c:v>1.8472999999999999</c:v>
                </c:pt>
                <c:pt idx="50">
                  <c:v>1.8420000000000001</c:v>
                </c:pt>
                <c:pt idx="51">
                  <c:v>1.8082</c:v>
                </c:pt>
                <c:pt idx="52">
                  <c:v>1.8392999999999999</c:v>
                </c:pt>
                <c:pt idx="53">
                  <c:v>1.8184</c:v>
                </c:pt>
                <c:pt idx="54">
                  <c:v>1.8184</c:v>
                </c:pt>
                <c:pt idx="55">
                  <c:v>1.8472999999999999</c:v>
                </c:pt>
                <c:pt idx="56">
                  <c:v>1.8132999999999999</c:v>
                </c:pt>
                <c:pt idx="57">
                  <c:v>1.7562</c:v>
                </c:pt>
                <c:pt idx="58">
                  <c:v>1.7658</c:v>
                </c:pt>
                <c:pt idx="59">
                  <c:v>1.7395</c:v>
                </c:pt>
                <c:pt idx="60">
                  <c:v>1.7161999999999999</c:v>
                </c:pt>
                <c:pt idx="61">
                  <c:v>1.6520999999999999</c:v>
                </c:pt>
                <c:pt idx="62">
                  <c:v>1.5691999999999999</c:v>
                </c:pt>
                <c:pt idx="63">
                  <c:v>1.5502</c:v>
                </c:pt>
                <c:pt idx="64">
                  <c:v>1.4753000000000001</c:v>
                </c:pt>
                <c:pt idx="65">
                  <c:v>1.5262</c:v>
                </c:pt>
                <c:pt idx="66">
                  <c:v>1.5136000000000001</c:v>
                </c:pt>
                <c:pt idx="67">
                  <c:v>1.4437</c:v>
                </c:pt>
                <c:pt idx="68">
                  <c:v>1.4244000000000001</c:v>
                </c:pt>
                <c:pt idx="69">
                  <c:v>1.4229000000000001</c:v>
                </c:pt>
                <c:pt idx="70">
                  <c:v>1.4323999999999999</c:v>
                </c:pt>
                <c:pt idx="71">
                  <c:v>1.4519</c:v>
                </c:pt>
                <c:pt idx="72">
                  <c:v>1.4719</c:v>
                </c:pt>
                <c:pt idx="73">
                  <c:v>1.4356</c:v>
                </c:pt>
                <c:pt idx="74">
                  <c:v>1.4026000000000001</c:v>
                </c:pt>
                <c:pt idx="75">
                  <c:v>1.3858999999999999</c:v>
                </c:pt>
                <c:pt idx="76">
                  <c:v>1.3919999999999999</c:v>
                </c:pt>
                <c:pt idx="77">
                  <c:v>1.282</c:v>
                </c:pt>
                <c:pt idx="78">
                  <c:v>0.99460000000000004</c:v>
                </c:pt>
                <c:pt idx="79">
                  <c:v>0.98309999999999997</c:v>
                </c:pt>
                <c:pt idx="80">
                  <c:v>1</c:v>
                </c:pt>
              </c:numCache>
            </c:numRef>
          </c:val>
          <c:smooth val="0"/>
          <c:extLst>
            <c:ext xmlns:c16="http://schemas.microsoft.com/office/drawing/2014/chart" uri="{C3380CC4-5D6E-409C-BE32-E72D297353CC}">
              <c16:uniqueId val="{00000004-30B4-4738-97F9-270852638254}"/>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78744384"/>
        <c:axId val="878005312"/>
      </c:lineChart>
      <c:catAx>
        <c:axId val="878744384"/>
        <c:scaling>
          <c:orientation val="minMax"/>
        </c:scaling>
        <c:delete val="0"/>
        <c:axPos val="b"/>
        <c:numFmt formatCode="General" sourceLinked="1"/>
        <c:majorTickMark val="none"/>
        <c:minorTickMark val="none"/>
        <c:tickLblPos val="nextTo"/>
        <c:spPr>
          <a:noFill/>
          <a:ln w="9525" cap="flat" cmpd="sng" algn="ctr">
            <a:solidFill>
              <a:srgbClr val="264F87"/>
            </a:solidFill>
            <a:round/>
          </a:ln>
          <a:effectLst/>
        </c:spPr>
        <c:txPr>
          <a:bodyPr rot="0" spcFirstLastPara="1" vertOverflow="ellipsis"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878005312"/>
        <c:crosses val="autoZero"/>
        <c:auto val="1"/>
        <c:lblAlgn val="ctr"/>
        <c:lblOffset val="100"/>
        <c:noMultiLvlLbl val="0"/>
      </c:catAx>
      <c:valAx>
        <c:axId val="878005312"/>
        <c:scaling>
          <c:orientation val="minMax"/>
          <c:max val="25"/>
        </c:scaling>
        <c:delete val="0"/>
        <c:axPos val="l"/>
        <c:numFmt formatCode="0.0000" sourceLinked="1"/>
        <c:majorTickMark val="none"/>
        <c:minorTickMark val="none"/>
        <c:tickLblPos val="nextTo"/>
        <c:spPr>
          <a:noFill/>
          <a:ln>
            <a:solidFill>
              <a:srgbClr val="264F87"/>
            </a:solidFill>
          </a:ln>
          <a:effectLst/>
        </c:spPr>
        <c:txPr>
          <a:bodyPr rot="-60000000" spcFirstLastPara="1" vertOverflow="ellipsis" vert="horz"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878744384"/>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264F87"/>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6350" cap="flat" cmpd="sng" algn="ctr">
      <a:solidFill>
        <a:srgbClr val="264F87"/>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r>
              <a:rPr lang="de-DE" sz="1200">
                <a:solidFill>
                  <a:srgbClr val="264F87"/>
                </a:solidFill>
                <a:latin typeface="Arial" panose="020B0604020202020204" pitchFamily="34" charset="0"/>
                <a:cs typeface="Arial" panose="020B0604020202020204" pitchFamily="34" charset="0"/>
              </a:rPr>
              <a:t>Indexreihen nach § 6a StromNEV 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1"/>
          <c:order val="0"/>
          <c:tx>
            <c:strRef>
              <c:f>'Vergleich Strom 2024 Bas.''21'!$B$129</c:f>
              <c:strCache>
                <c:ptCount val="1"/>
                <c:pt idx="0">
                  <c:v>Strom - Grundstücksanlagen und Gebäude</c:v>
                </c:pt>
              </c:strCache>
            </c:strRef>
          </c:tx>
          <c:spPr>
            <a:ln w="22225" cap="rnd" cmpd="sng" algn="ctr">
              <a:solidFill>
                <a:srgbClr val="969A27"/>
              </a:solidFill>
              <a:prstDash val="sysDot"/>
              <a:round/>
            </a:ln>
            <a:effectLst/>
          </c:spPr>
          <c:marker>
            <c:symbol val="none"/>
          </c:marker>
          <c:cat>
            <c:numRef>
              <c:f>'Vergleich Strom 2024 Bas.''21'!$D$128:$CF$128</c:f>
              <c:numCache>
                <c:formatCode>General</c:formatCode>
                <c:ptCount val="81"/>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pt idx="80">
                  <c:v>2024</c:v>
                </c:pt>
              </c:numCache>
            </c:numRef>
          </c:cat>
          <c:val>
            <c:numRef>
              <c:f>'Vergleich Strom 2024 Bas.''21'!$D$129:$CF$129</c:f>
              <c:numCache>
                <c:formatCode>0.0000</c:formatCode>
                <c:ptCount val="81"/>
                <c:pt idx="0">
                  <c:v>5.0999999999999996</c:v>
                </c:pt>
                <c:pt idx="1">
                  <c:v>5.3</c:v>
                </c:pt>
                <c:pt idx="2">
                  <c:v>5.7</c:v>
                </c:pt>
                <c:pt idx="3">
                  <c:v>6.6</c:v>
                </c:pt>
                <c:pt idx="4">
                  <c:v>7.2</c:v>
                </c:pt>
                <c:pt idx="5">
                  <c:v>8.1999999999999993</c:v>
                </c:pt>
                <c:pt idx="6">
                  <c:v>7.8</c:v>
                </c:pt>
                <c:pt idx="7">
                  <c:v>9</c:v>
                </c:pt>
                <c:pt idx="8">
                  <c:v>9.6</c:v>
                </c:pt>
                <c:pt idx="9">
                  <c:v>9.3000000000000007</c:v>
                </c:pt>
                <c:pt idx="10">
                  <c:v>9.3000000000000007</c:v>
                </c:pt>
                <c:pt idx="11">
                  <c:v>9.8000000000000007</c:v>
                </c:pt>
                <c:pt idx="12">
                  <c:v>10.1</c:v>
                </c:pt>
                <c:pt idx="13">
                  <c:v>10.5</c:v>
                </c:pt>
                <c:pt idx="14">
                  <c:v>10.8</c:v>
                </c:pt>
                <c:pt idx="15">
                  <c:v>11.1</c:v>
                </c:pt>
                <c:pt idx="16">
                  <c:v>11.9</c:v>
                </c:pt>
                <c:pt idx="17">
                  <c:v>12.7</c:v>
                </c:pt>
                <c:pt idx="18">
                  <c:v>13.6</c:v>
                </c:pt>
                <c:pt idx="19">
                  <c:v>14.3</c:v>
                </c:pt>
                <c:pt idx="20">
                  <c:v>14.8</c:v>
                </c:pt>
                <c:pt idx="21">
                  <c:v>15.4</c:v>
                </c:pt>
                <c:pt idx="22">
                  <c:v>15.8</c:v>
                </c:pt>
                <c:pt idx="23">
                  <c:v>15</c:v>
                </c:pt>
                <c:pt idx="24">
                  <c:v>15.8</c:v>
                </c:pt>
                <c:pt idx="25">
                  <c:v>17.100000000000001</c:v>
                </c:pt>
                <c:pt idx="26">
                  <c:v>20.2</c:v>
                </c:pt>
                <c:pt idx="27">
                  <c:v>22.4</c:v>
                </c:pt>
                <c:pt idx="28">
                  <c:v>23.5</c:v>
                </c:pt>
                <c:pt idx="29">
                  <c:v>24.9</c:v>
                </c:pt>
                <c:pt idx="30">
                  <c:v>26.4</c:v>
                </c:pt>
                <c:pt idx="31">
                  <c:v>27.1</c:v>
                </c:pt>
                <c:pt idx="32">
                  <c:v>28.1</c:v>
                </c:pt>
                <c:pt idx="33">
                  <c:v>29.3</c:v>
                </c:pt>
                <c:pt idx="34">
                  <c:v>30.6</c:v>
                </c:pt>
                <c:pt idx="35">
                  <c:v>32.9</c:v>
                </c:pt>
                <c:pt idx="36">
                  <c:v>36.200000000000003</c:v>
                </c:pt>
                <c:pt idx="37">
                  <c:v>38.4</c:v>
                </c:pt>
                <c:pt idx="38">
                  <c:v>40</c:v>
                </c:pt>
                <c:pt idx="39">
                  <c:v>40.700000000000003</c:v>
                </c:pt>
                <c:pt idx="40">
                  <c:v>41.5</c:v>
                </c:pt>
                <c:pt idx="41">
                  <c:v>41.8</c:v>
                </c:pt>
                <c:pt idx="42">
                  <c:v>42.6</c:v>
                </c:pt>
                <c:pt idx="43">
                  <c:v>43.6</c:v>
                </c:pt>
                <c:pt idx="44">
                  <c:v>44.6</c:v>
                </c:pt>
                <c:pt idx="45">
                  <c:v>46.1</c:v>
                </c:pt>
                <c:pt idx="46">
                  <c:v>48.9</c:v>
                </c:pt>
                <c:pt idx="47">
                  <c:v>52</c:v>
                </c:pt>
                <c:pt idx="48">
                  <c:v>55.2</c:v>
                </c:pt>
                <c:pt idx="49">
                  <c:v>57.1</c:v>
                </c:pt>
                <c:pt idx="50">
                  <c:v>58.3</c:v>
                </c:pt>
                <c:pt idx="51">
                  <c:v>59.6</c:v>
                </c:pt>
                <c:pt idx="52">
                  <c:v>59.8</c:v>
                </c:pt>
                <c:pt idx="53">
                  <c:v>59.4</c:v>
                </c:pt>
                <c:pt idx="54">
                  <c:v>59.1</c:v>
                </c:pt>
                <c:pt idx="55">
                  <c:v>58.8</c:v>
                </c:pt>
                <c:pt idx="56">
                  <c:v>59.2</c:v>
                </c:pt>
                <c:pt idx="57">
                  <c:v>59.4</c:v>
                </c:pt>
                <c:pt idx="58">
                  <c:v>59.6</c:v>
                </c:pt>
                <c:pt idx="59">
                  <c:v>59.7</c:v>
                </c:pt>
                <c:pt idx="60">
                  <c:v>60.6</c:v>
                </c:pt>
                <c:pt idx="61">
                  <c:v>61.9</c:v>
                </c:pt>
                <c:pt idx="62">
                  <c:v>63.3</c:v>
                </c:pt>
                <c:pt idx="63">
                  <c:v>66.099999999999994</c:v>
                </c:pt>
                <c:pt idx="64">
                  <c:v>68.5</c:v>
                </c:pt>
                <c:pt idx="65">
                  <c:v>69.3</c:v>
                </c:pt>
                <c:pt idx="66">
                  <c:v>70</c:v>
                </c:pt>
                <c:pt idx="67">
                  <c:v>72.2</c:v>
                </c:pt>
                <c:pt idx="68">
                  <c:v>74.099999999999994</c:v>
                </c:pt>
                <c:pt idx="69">
                  <c:v>75.5</c:v>
                </c:pt>
                <c:pt idx="70">
                  <c:v>76.8</c:v>
                </c:pt>
                <c:pt idx="71">
                  <c:v>78.099999999999994</c:v>
                </c:pt>
                <c:pt idx="72">
                  <c:v>79.7</c:v>
                </c:pt>
                <c:pt idx="73">
                  <c:v>82.4</c:v>
                </c:pt>
                <c:pt idx="74">
                  <c:v>86.1</c:v>
                </c:pt>
                <c:pt idx="75">
                  <c:v>89.9</c:v>
                </c:pt>
                <c:pt idx="76">
                  <c:v>92.4</c:v>
                </c:pt>
                <c:pt idx="77">
                  <c:v>100</c:v>
                </c:pt>
                <c:pt idx="78">
                  <c:v>117.2</c:v>
                </c:pt>
                <c:pt idx="79">
                  <c:v>127</c:v>
                </c:pt>
                <c:pt idx="80">
                  <c:v>130.69999999999999</c:v>
                </c:pt>
              </c:numCache>
            </c:numRef>
          </c:val>
          <c:smooth val="0"/>
          <c:extLst>
            <c:ext xmlns:c16="http://schemas.microsoft.com/office/drawing/2014/chart" uri="{C3380CC4-5D6E-409C-BE32-E72D297353CC}">
              <c16:uniqueId val="{00000000-C0A1-4650-B06F-82097CA69E5E}"/>
            </c:ext>
          </c:extLst>
        </c:ser>
        <c:ser>
          <c:idx val="2"/>
          <c:order val="1"/>
          <c:tx>
            <c:strRef>
              <c:f>'Vergleich Strom 2024 Bas.''21'!$B$130</c:f>
              <c:strCache>
                <c:ptCount val="1"/>
                <c:pt idx="0">
                  <c:v>Strom - Kabel</c:v>
                </c:pt>
              </c:strCache>
            </c:strRef>
          </c:tx>
          <c:spPr>
            <a:ln w="22225" cap="rnd" cmpd="sng" algn="ctr">
              <a:solidFill>
                <a:srgbClr val="F18620"/>
              </a:solidFill>
              <a:prstDash val="sysDot"/>
              <a:round/>
            </a:ln>
            <a:effectLst/>
          </c:spPr>
          <c:marker>
            <c:symbol val="none"/>
          </c:marker>
          <c:cat>
            <c:numRef>
              <c:f>'Vergleich Strom 2024 Bas.''21'!$D$128:$CF$128</c:f>
              <c:numCache>
                <c:formatCode>General</c:formatCode>
                <c:ptCount val="81"/>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pt idx="80">
                  <c:v>2024</c:v>
                </c:pt>
              </c:numCache>
            </c:numRef>
          </c:cat>
          <c:val>
            <c:numRef>
              <c:f>'Vergleich Strom 2024 Bas.''21'!$D$130:$CF$130</c:f>
              <c:numCache>
                <c:formatCode>0.0000</c:formatCode>
                <c:ptCount val="81"/>
                <c:pt idx="14">
                  <c:v>39</c:v>
                </c:pt>
                <c:pt idx="15">
                  <c:v>40.4</c:v>
                </c:pt>
                <c:pt idx="16">
                  <c:v>41.6</c:v>
                </c:pt>
                <c:pt idx="17">
                  <c:v>41</c:v>
                </c:pt>
                <c:pt idx="18">
                  <c:v>41.8</c:v>
                </c:pt>
                <c:pt idx="19">
                  <c:v>42.2</c:v>
                </c:pt>
                <c:pt idx="20">
                  <c:v>46</c:v>
                </c:pt>
                <c:pt idx="21">
                  <c:v>49.1</c:v>
                </c:pt>
                <c:pt idx="22">
                  <c:v>52.5</c:v>
                </c:pt>
                <c:pt idx="23">
                  <c:v>47.7</c:v>
                </c:pt>
                <c:pt idx="24">
                  <c:v>47.8</c:v>
                </c:pt>
                <c:pt idx="25">
                  <c:v>50</c:v>
                </c:pt>
                <c:pt idx="26">
                  <c:v>53.5</c:v>
                </c:pt>
                <c:pt idx="27">
                  <c:v>51.7</c:v>
                </c:pt>
                <c:pt idx="28">
                  <c:v>51.9</c:v>
                </c:pt>
                <c:pt idx="29">
                  <c:v>54.7</c:v>
                </c:pt>
                <c:pt idx="30">
                  <c:v>58</c:v>
                </c:pt>
                <c:pt idx="31">
                  <c:v>55</c:v>
                </c:pt>
                <c:pt idx="32">
                  <c:v>56.3</c:v>
                </c:pt>
                <c:pt idx="33">
                  <c:v>56.7</c:v>
                </c:pt>
                <c:pt idx="34">
                  <c:v>57.9</c:v>
                </c:pt>
                <c:pt idx="35">
                  <c:v>62.9</c:v>
                </c:pt>
                <c:pt idx="36">
                  <c:v>68.599999999999994</c:v>
                </c:pt>
                <c:pt idx="37">
                  <c:v>71.099999999999994</c:v>
                </c:pt>
                <c:pt idx="38">
                  <c:v>71.2</c:v>
                </c:pt>
                <c:pt idx="39">
                  <c:v>73.3</c:v>
                </c:pt>
                <c:pt idx="40">
                  <c:v>74.900000000000006</c:v>
                </c:pt>
                <c:pt idx="41">
                  <c:v>76</c:v>
                </c:pt>
                <c:pt idx="42">
                  <c:v>74.900000000000006</c:v>
                </c:pt>
                <c:pt idx="43">
                  <c:v>75.8</c:v>
                </c:pt>
                <c:pt idx="44">
                  <c:v>79.2</c:v>
                </c:pt>
                <c:pt idx="45">
                  <c:v>81.599999999999994</c:v>
                </c:pt>
                <c:pt idx="46">
                  <c:v>81.2</c:v>
                </c:pt>
                <c:pt idx="47">
                  <c:v>83.4</c:v>
                </c:pt>
                <c:pt idx="48">
                  <c:v>84.6</c:v>
                </c:pt>
                <c:pt idx="49">
                  <c:v>83.5</c:v>
                </c:pt>
                <c:pt idx="50">
                  <c:v>82.6</c:v>
                </c:pt>
                <c:pt idx="51">
                  <c:v>81.5</c:v>
                </c:pt>
                <c:pt idx="52">
                  <c:v>77.900000000000006</c:v>
                </c:pt>
                <c:pt idx="53">
                  <c:v>74.400000000000006</c:v>
                </c:pt>
                <c:pt idx="54">
                  <c:v>72.8</c:v>
                </c:pt>
                <c:pt idx="55">
                  <c:v>72.2</c:v>
                </c:pt>
                <c:pt idx="56">
                  <c:v>74.400000000000006</c:v>
                </c:pt>
                <c:pt idx="57">
                  <c:v>74</c:v>
                </c:pt>
                <c:pt idx="58">
                  <c:v>73.3</c:v>
                </c:pt>
                <c:pt idx="59">
                  <c:v>72.400000000000006</c:v>
                </c:pt>
                <c:pt idx="60">
                  <c:v>72.3</c:v>
                </c:pt>
                <c:pt idx="61">
                  <c:v>71.8</c:v>
                </c:pt>
                <c:pt idx="62">
                  <c:v>74.599999999999994</c:v>
                </c:pt>
                <c:pt idx="63">
                  <c:v>76.599999999999994</c:v>
                </c:pt>
                <c:pt idx="64">
                  <c:v>77.099999999999994</c:v>
                </c:pt>
                <c:pt idx="65">
                  <c:v>75.7</c:v>
                </c:pt>
                <c:pt idx="66">
                  <c:v>76.3</c:v>
                </c:pt>
                <c:pt idx="67">
                  <c:v>80.400000000000006</c:v>
                </c:pt>
                <c:pt idx="68">
                  <c:v>81.400000000000006</c:v>
                </c:pt>
                <c:pt idx="69">
                  <c:v>81</c:v>
                </c:pt>
                <c:pt idx="70">
                  <c:v>81.099999999999994</c:v>
                </c:pt>
                <c:pt idx="71">
                  <c:v>83.7</c:v>
                </c:pt>
                <c:pt idx="72">
                  <c:v>83.5</c:v>
                </c:pt>
                <c:pt idx="73">
                  <c:v>85.8</c:v>
                </c:pt>
                <c:pt idx="74">
                  <c:v>89.5</c:v>
                </c:pt>
                <c:pt idx="75">
                  <c:v>93.1</c:v>
                </c:pt>
                <c:pt idx="76">
                  <c:v>94.7</c:v>
                </c:pt>
                <c:pt idx="77">
                  <c:v>100</c:v>
                </c:pt>
                <c:pt idx="78">
                  <c:v>117.2</c:v>
                </c:pt>
                <c:pt idx="79">
                  <c:v>124.6</c:v>
                </c:pt>
                <c:pt idx="80">
                  <c:v>129.1</c:v>
                </c:pt>
              </c:numCache>
            </c:numRef>
          </c:val>
          <c:smooth val="0"/>
          <c:extLst>
            <c:ext xmlns:c16="http://schemas.microsoft.com/office/drawing/2014/chart" uri="{C3380CC4-5D6E-409C-BE32-E72D297353CC}">
              <c16:uniqueId val="{00000001-C0A1-4650-B06F-82097CA69E5E}"/>
            </c:ext>
          </c:extLst>
        </c:ser>
        <c:ser>
          <c:idx val="3"/>
          <c:order val="2"/>
          <c:tx>
            <c:strRef>
              <c:f>'Vergleich Strom 2024 Bas.''21'!$B$131</c:f>
              <c:strCache>
                <c:ptCount val="1"/>
                <c:pt idx="0">
                  <c:v>Strom - Freileitungen</c:v>
                </c:pt>
              </c:strCache>
            </c:strRef>
          </c:tx>
          <c:spPr>
            <a:ln w="22225" cap="rnd" cmpd="sng" algn="ctr">
              <a:solidFill>
                <a:srgbClr val="B8265D"/>
              </a:solidFill>
              <a:prstDash val="sysDot"/>
              <a:round/>
            </a:ln>
            <a:effectLst/>
          </c:spPr>
          <c:marker>
            <c:symbol val="none"/>
          </c:marker>
          <c:cat>
            <c:numRef>
              <c:f>'Vergleich Strom 2024 Bas.''21'!$D$128:$CF$128</c:f>
              <c:numCache>
                <c:formatCode>General</c:formatCode>
                <c:ptCount val="81"/>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pt idx="80">
                  <c:v>2024</c:v>
                </c:pt>
              </c:numCache>
            </c:numRef>
          </c:cat>
          <c:val>
            <c:numRef>
              <c:f>'Vergleich Strom 2024 Bas.''21'!$D$131:$CF$131</c:f>
              <c:numCache>
                <c:formatCode>0.0000</c:formatCode>
                <c:ptCount val="81"/>
                <c:pt idx="14">
                  <c:v>33.200000000000003</c:v>
                </c:pt>
                <c:pt idx="15">
                  <c:v>33.9</c:v>
                </c:pt>
                <c:pt idx="16">
                  <c:v>35.299999999999997</c:v>
                </c:pt>
                <c:pt idx="17">
                  <c:v>36</c:v>
                </c:pt>
                <c:pt idx="18">
                  <c:v>36.700000000000003</c:v>
                </c:pt>
                <c:pt idx="19">
                  <c:v>36.299999999999997</c:v>
                </c:pt>
                <c:pt idx="20">
                  <c:v>37.799999999999997</c:v>
                </c:pt>
                <c:pt idx="21">
                  <c:v>39.4</c:v>
                </c:pt>
                <c:pt idx="22">
                  <c:v>41.9</c:v>
                </c:pt>
                <c:pt idx="23">
                  <c:v>37.9</c:v>
                </c:pt>
                <c:pt idx="24">
                  <c:v>37.299999999999997</c:v>
                </c:pt>
                <c:pt idx="25">
                  <c:v>40.4</c:v>
                </c:pt>
                <c:pt idx="26">
                  <c:v>44.9</c:v>
                </c:pt>
                <c:pt idx="27">
                  <c:v>44.3</c:v>
                </c:pt>
                <c:pt idx="28">
                  <c:v>44</c:v>
                </c:pt>
                <c:pt idx="29">
                  <c:v>45.9</c:v>
                </c:pt>
                <c:pt idx="30">
                  <c:v>49</c:v>
                </c:pt>
                <c:pt idx="31">
                  <c:v>46.8</c:v>
                </c:pt>
                <c:pt idx="32">
                  <c:v>48.4</c:v>
                </c:pt>
                <c:pt idx="33">
                  <c:v>49</c:v>
                </c:pt>
                <c:pt idx="34">
                  <c:v>48.5</c:v>
                </c:pt>
                <c:pt idx="35">
                  <c:v>52.2</c:v>
                </c:pt>
                <c:pt idx="36">
                  <c:v>57.6</c:v>
                </c:pt>
                <c:pt idx="37">
                  <c:v>60.6</c:v>
                </c:pt>
                <c:pt idx="38">
                  <c:v>62.3</c:v>
                </c:pt>
                <c:pt idx="39">
                  <c:v>62.3</c:v>
                </c:pt>
                <c:pt idx="40">
                  <c:v>62.4</c:v>
                </c:pt>
                <c:pt idx="41">
                  <c:v>62.8</c:v>
                </c:pt>
                <c:pt idx="42">
                  <c:v>63.7</c:v>
                </c:pt>
                <c:pt idx="43">
                  <c:v>64.8</c:v>
                </c:pt>
                <c:pt idx="44">
                  <c:v>66.3</c:v>
                </c:pt>
                <c:pt idx="45">
                  <c:v>68</c:v>
                </c:pt>
                <c:pt idx="46">
                  <c:v>69.900000000000006</c:v>
                </c:pt>
                <c:pt idx="47">
                  <c:v>72.400000000000006</c:v>
                </c:pt>
                <c:pt idx="48">
                  <c:v>74.400000000000006</c:v>
                </c:pt>
                <c:pt idx="49">
                  <c:v>74.599999999999994</c:v>
                </c:pt>
                <c:pt idx="50">
                  <c:v>74.400000000000006</c:v>
                </c:pt>
                <c:pt idx="51">
                  <c:v>74.099999999999994</c:v>
                </c:pt>
                <c:pt idx="52">
                  <c:v>72.099999999999994</c:v>
                </c:pt>
                <c:pt idx="53">
                  <c:v>70.7</c:v>
                </c:pt>
                <c:pt idx="54">
                  <c:v>70.5</c:v>
                </c:pt>
                <c:pt idx="55">
                  <c:v>70.5</c:v>
                </c:pt>
                <c:pt idx="56">
                  <c:v>72.8</c:v>
                </c:pt>
                <c:pt idx="57">
                  <c:v>72.900000000000006</c:v>
                </c:pt>
                <c:pt idx="58">
                  <c:v>71.599999999999994</c:v>
                </c:pt>
                <c:pt idx="59">
                  <c:v>70.400000000000006</c:v>
                </c:pt>
                <c:pt idx="60">
                  <c:v>71.599999999999994</c:v>
                </c:pt>
                <c:pt idx="61">
                  <c:v>73.8</c:v>
                </c:pt>
                <c:pt idx="62">
                  <c:v>75.7</c:v>
                </c:pt>
                <c:pt idx="63">
                  <c:v>79</c:v>
                </c:pt>
                <c:pt idx="64">
                  <c:v>81.400000000000006</c:v>
                </c:pt>
                <c:pt idx="65">
                  <c:v>80.400000000000006</c:v>
                </c:pt>
                <c:pt idx="66">
                  <c:v>78.7</c:v>
                </c:pt>
                <c:pt idx="67">
                  <c:v>81.599999999999994</c:v>
                </c:pt>
                <c:pt idx="68">
                  <c:v>81.8</c:v>
                </c:pt>
                <c:pt idx="69">
                  <c:v>81.7</c:v>
                </c:pt>
                <c:pt idx="70">
                  <c:v>82.2</c:v>
                </c:pt>
                <c:pt idx="71">
                  <c:v>84</c:v>
                </c:pt>
                <c:pt idx="72">
                  <c:v>83.9</c:v>
                </c:pt>
                <c:pt idx="73">
                  <c:v>86.2</c:v>
                </c:pt>
                <c:pt idx="74">
                  <c:v>89.9</c:v>
                </c:pt>
                <c:pt idx="75">
                  <c:v>93.1</c:v>
                </c:pt>
                <c:pt idx="76">
                  <c:v>95</c:v>
                </c:pt>
                <c:pt idx="77">
                  <c:v>100</c:v>
                </c:pt>
                <c:pt idx="78">
                  <c:v>120.5</c:v>
                </c:pt>
                <c:pt idx="79">
                  <c:v>129</c:v>
                </c:pt>
                <c:pt idx="80">
                  <c:v>131.80000000000001</c:v>
                </c:pt>
              </c:numCache>
            </c:numRef>
          </c:val>
          <c:smooth val="0"/>
          <c:extLst>
            <c:ext xmlns:c16="http://schemas.microsoft.com/office/drawing/2014/chart" uri="{C3380CC4-5D6E-409C-BE32-E72D297353CC}">
              <c16:uniqueId val="{00000002-C0A1-4650-B06F-82097CA69E5E}"/>
            </c:ext>
          </c:extLst>
        </c:ser>
        <c:ser>
          <c:idx val="4"/>
          <c:order val="3"/>
          <c:tx>
            <c:strRef>
              <c:f>'Vergleich Strom 2024 Bas.''21'!$B$132</c:f>
              <c:strCache>
                <c:ptCount val="1"/>
                <c:pt idx="0">
                  <c:v>Strom - Stationen</c:v>
                </c:pt>
              </c:strCache>
            </c:strRef>
          </c:tx>
          <c:spPr>
            <a:ln w="22225" cap="rnd" cmpd="sng" algn="ctr">
              <a:solidFill>
                <a:srgbClr val="0F7033"/>
              </a:solidFill>
              <a:prstDash val="sysDot"/>
              <a:round/>
            </a:ln>
            <a:effectLst/>
          </c:spPr>
          <c:marker>
            <c:symbol val="none"/>
          </c:marker>
          <c:cat>
            <c:numRef>
              <c:f>'Vergleich Strom 2024 Bas.''21'!$D$128:$CF$128</c:f>
              <c:numCache>
                <c:formatCode>General</c:formatCode>
                <c:ptCount val="81"/>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pt idx="80">
                  <c:v>2024</c:v>
                </c:pt>
              </c:numCache>
            </c:numRef>
          </c:cat>
          <c:val>
            <c:numRef>
              <c:f>'Vergleich Strom 2024 Bas.''21'!$D$132:$CF$132</c:f>
              <c:numCache>
                <c:formatCode>0.0000</c:formatCode>
                <c:ptCount val="81"/>
                <c:pt idx="14">
                  <c:v>24.7</c:v>
                </c:pt>
                <c:pt idx="15">
                  <c:v>25.1</c:v>
                </c:pt>
                <c:pt idx="16">
                  <c:v>25.8</c:v>
                </c:pt>
                <c:pt idx="17">
                  <c:v>26.5</c:v>
                </c:pt>
                <c:pt idx="18">
                  <c:v>27</c:v>
                </c:pt>
                <c:pt idx="19">
                  <c:v>27.6</c:v>
                </c:pt>
                <c:pt idx="20">
                  <c:v>28</c:v>
                </c:pt>
                <c:pt idx="21">
                  <c:v>28.3</c:v>
                </c:pt>
                <c:pt idx="22">
                  <c:v>28.6</c:v>
                </c:pt>
                <c:pt idx="23">
                  <c:v>28</c:v>
                </c:pt>
                <c:pt idx="24">
                  <c:v>28.5</c:v>
                </c:pt>
                <c:pt idx="25">
                  <c:v>29.2</c:v>
                </c:pt>
                <c:pt idx="26">
                  <c:v>31.6</c:v>
                </c:pt>
                <c:pt idx="27">
                  <c:v>33.299999999999997</c:v>
                </c:pt>
                <c:pt idx="28">
                  <c:v>34.4</c:v>
                </c:pt>
                <c:pt idx="29">
                  <c:v>36.299999999999997</c:v>
                </c:pt>
                <c:pt idx="30">
                  <c:v>40.4</c:v>
                </c:pt>
                <c:pt idx="31">
                  <c:v>41.8</c:v>
                </c:pt>
                <c:pt idx="32">
                  <c:v>43.2</c:v>
                </c:pt>
                <c:pt idx="33">
                  <c:v>44.5</c:v>
                </c:pt>
                <c:pt idx="34">
                  <c:v>45.7</c:v>
                </c:pt>
                <c:pt idx="35">
                  <c:v>48.2</c:v>
                </c:pt>
                <c:pt idx="36">
                  <c:v>52</c:v>
                </c:pt>
                <c:pt idx="37">
                  <c:v>54.8</c:v>
                </c:pt>
                <c:pt idx="38">
                  <c:v>56.8</c:v>
                </c:pt>
                <c:pt idx="39">
                  <c:v>57.4</c:v>
                </c:pt>
                <c:pt idx="40">
                  <c:v>58.8</c:v>
                </c:pt>
                <c:pt idx="41">
                  <c:v>59.8</c:v>
                </c:pt>
                <c:pt idx="42">
                  <c:v>59.8</c:v>
                </c:pt>
                <c:pt idx="43">
                  <c:v>59.2</c:v>
                </c:pt>
                <c:pt idx="44">
                  <c:v>60</c:v>
                </c:pt>
                <c:pt idx="45">
                  <c:v>61.7</c:v>
                </c:pt>
                <c:pt idx="46">
                  <c:v>63.6</c:v>
                </c:pt>
                <c:pt idx="47">
                  <c:v>66.099999999999994</c:v>
                </c:pt>
                <c:pt idx="48">
                  <c:v>68.099999999999994</c:v>
                </c:pt>
                <c:pt idx="49">
                  <c:v>68.8</c:v>
                </c:pt>
                <c:pt idx="50">
                  <c:v>69.099999999999994</c:v>
                </c:pt>
                <c:pt idx="51">
                  <c:v>70.2</c:v>
                </c:pt>
                <c:pt idx="52">
                  <c:v>69</c:v>
                </c:pt>
                <c:pt idx="53">
                  <c:v>69.099999999999994</c:v>
                </c:pt>
                <c:pt idx="54">
                  <c:v>68.7</c:v>
                </c:pt>
                <c:pt idx="55">
                  <c:v>67.900000000000006</c:v>
                </c:pt>
                <c:pt idx="56">
                  <c:v>68.8</c:v>
                </c:pt>
                <c:pt idx="57">
                  <c:v>70.2</c:v>
                </c:pt>
                <c:pt idx="58">
                  <c:v>69.900000000000006</c:v>
                </c:pt>
                <c:pt idx="59">
                  <c:v>70.599999999999994</c:v>
                </c:pt>
                <c:pt idx="60">
                  <c:v>71.2</c:v>
                </c:pt>
                <c:pt idx="61">
                  <c:v>73.099999999999994</c:v>
                </c:pt>
                <c:pt idx="62">
                  <c:v>76.3</c:v>
                </c:pt>
                <c:pt idx="63">
                  <c:v>77.7</c:v>
                </c:pt>
                <c:pt idx="64">
                  <c:v>81.2</c:v>
                </c:pt>
                <c:pt idx="65">
                  <c:v>79.7</c:v>
                </c:pt>
                <c:pt idx="66">
                  <c:v>80.3</c:v>
                </c:pt>
                <c:pt idx="67">
                  <c:v>83.4</c:v>
                </c:pt>
                <c:pt idx="68">
                  <c:v>84.9</c:v>
                </c:pt>
                <c:pt idx="69">
                  <c:v>85.4</c:v>
                </c:pt>
                <c:pt idx="70">
                  <c:v>85.4</c:v>
                </c:pt>
                <c:pt idx="71">
                  <c:v>85.2</c:v>
                </c:pt>
                <c:pt idx="72">
                  <c:v>84.8</c:v>
                </c:pt>
                <c:pt idx="73">
                  <c:v>87.3</c:v>
                </c:pt>
                <c:pt idx="74">
                  <c:v>90.3</c:v>
                </c:pt>
                <c:pt idx="75">
                  <c:v>92.7</c:v>
                </c:pt>
                <c:pt idx="76">
                  <c:v>93.3</c:v>
                </c:pt>
                <c:pt idx="77">
                  <c:v>100</c:v>
                </c:pt>
                <c:pt idx="78">
                  <c:v>124</c:v>
                </c:pt>
                <c:pt idx="79">
                  <c:v>128.9</c:v>
                </c:pt>
                <c:pt idx="80">
                  <c:v>129.30000000000001</c:v>
                </c:pt>
              </c:numCache>
            </c:numRef>
          </c:val>
          <c:smooth val="0"/>
          <c:extLst>
            <c:ext xmlns:c16="http://schemas.microsoft.com/office/drawing/2014/chart" uri="{C3380CC4-5D6E-409C-BE32-E72D297353CC}">
              <c16:uniqueId val="{00000003-C0A1-4650-B06F-82097CA69E5E}"/>
            </c:ext>
          </c:extLst>
        </c:ser>
        <c:ser>
          <c:idx val="5"/>
          <c:order val="4"/>
          <c:tx>
            <c:strRef>
              <c:f>'Vergleich Strom 2024 Bas.''21'!$B$133</c:f>
              <c:strCache>
                <c:ptCount val="1"/>
                <c:pt idx="0">
                  <c:v>Strom - übrige Anlagengruppen</c:v>
                </c:pt>
              </c:strCache>
            </c:strRef>
          </c:tx>
          <c:spPr>
            <a:ln w="22225" cap="rnd" cmpd="sng" algn="ctr">
              <a:solidFill>
                <a:srgbClr val="818181"/>
              </a:solidFill>
              <a:prstDash val="sysDot"/>
              <a:round/>
            </a:ln>
            <a:effectLst/>
          </c:spPr>
          <c:marker>
            <c:symbol val="none"/>
          </c:marker>
          <c:cat>
            <c:numRef>
              <c:f>'Vergleich Strom 2024 Bas.''21'!$D$128:$CF$128</c:f>
              <c:numCache>
                <c:formatCode>General</c:formatCode>
                <c:ptCount val="81"/>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pt idx="80">
                  <c:v>2024</c:v>
                </c:pt>
              </c:numCache>
            </c:numRef>
          </c:cat>
          <c:val>
            <c:numRef>
              <c:f>'Vergleich Strom 2024 Bas.''21'!$D$133:$CF$133</c:f>
              <c:numCache>
                <c:formatCode>0.0000</c:formatCode>
                <c:ptCount val="81"/>
                <c:pt idx="0" formatCode="General">
                  <c:v>0</c:v>
                </c:pt>
                <c:pt idx="1">
                  <c:v>0</c:v>
                </c:pt>
                <c:pt idx="2">
                  <c:v>0</c:v>
                </c:pt>
                <c:pt idx="3">
                  <c:v>0</c:v>
                </c:pt>
                <c:pt idx="4">
                  <c:v>0</c:v>
                </c:pt>
                <c:pt idx="5">
                  <c:v>24.5</c:v>
                </c:pt>
                <c:pt idx="6">
                  <c:v>23.9</c:v>
                </c:pt>
                <c:pt idx="7">
                  <c:v>28.2</c:v>
                </c:pt>
                <c:pt idx="8">
                  <c:v>29</c:v>
                </c:pt>
                <c:pt idx="9">
                  <c:v>28.2</c:v>
                </c:pt>
                <c:pt idx="10">
                  <c:v>27.7</c:v>
                </c:pt>
                <c:pt idx="11">
                  <c:v>28.2</c:v>
                </c:pt>
                <c:pt idx="12">
                  <c:v>28.8</c:v>
                </c:pt>
                <c:pt idx="13">
                  <c:v>29.3</c:v>
                </c:pt>
                <c:pt idx="14">
                  <c:v>29.1</c:v>
                </c:pt>
                <c:pt idx="15">
                  <c:v>29</c:v>
                </c:pt>
                <c:pt idx="16">
                  <c:v>29.3</c:v>
                </c:pt>
                <c:pt idx="17">
                  <c:v>29.7</c:v>
                </c:pt>
                <c:pt idx="18">
                  <c:v>29.8</c:v>
                </c:pt>
                <c:pt idx="19">
                  <c:v>30</c:v>
                </c:pt>
                <c:pt idx="20">
                  <c:v>30.5</c:v>
                </c:pt>
                <c:pt idx="21">
                  <c:v>31.3</c:v>
                </c:pt>
                <c:pt idx="22">
                  <c:v>31.7</c:v>
                </c:pt>
                <c:pt idx="23">
                  <c:v>31.3</c:v>
                </c:pt>
                <c:pt idx="24">
                  <c:v>31.3</c:v>
                </c:pt>
                <c:pt idx="25">
                  <c:v>31.8</c:v>
                </c:pt>
                <c:pt idx="26">
                  <c:v>33.4</c:v>
                </c:pt>
                <c:pt idx="27">
                  <c:v>34.700000000000003</c:v>
                </c:pt>
                <c:pt idx="28">
                  <c:v>35.799999999999997</c:v>
                </c:pt>
                <c:pt idx="29">
                  <c:v>38</c:v>
                </c:pt>
                <c:pt idx="30">
                  <c:v>43.2</c:v>
                </c:pt>
                <c:pt idx="31">
                  <c:v>45.1</c:v>
                </c:pt>
                <c:pt idx="32">
                  <c:v>46.8</c:v>
                </c:pt>
                <c:pt idx="33">
                  <c:v>48.1</c:v>
                </c:pt>
                <c:pt idx="34">
                  <c:v>48.7</c:v>
                </c:pt>
                <c:pt idx="35">
                  <c:v>50.5</c:v>
                </c:pt>
                <c:pt idx="36">
                  <c:v>53.8</c:v>
                </c:pt>
                <c:pt idx="37">
                  <c:v>57.4</c:v>
                </c:pt>
                <c:pt idx="38">
                  <c:v>61</c:v>
                </c:pt>
                <c:pt idx="39">
                  <c:v>62.1</c:v>
                </c:pt>
                <c:pt idx="40">
                  <c:v>63.9</c:v>
                </c:pt>
                <c:pt idx="41">
                  <c:v>65.3</c:v>
                </c:pt>
                <c:pt idx="42">
                  <c:v>64.8</c:v>
                </c:pt>
                <c:pt idx="43">
                  <c:v>63.3</c:v>
                </c:pt>
                <c:pt idx="44">
                  <c:v>64.2</c:v>
                </c:pt>
                <c:pt idx="45">
                  <c:v>65.900000000000006</c:v>
                </c:pt>
                <c:pt idx="46">
                  <c:v>66.900000000000006</c:v>
                </c:pt>
                <c:pt idx="47">
                  <c:v>68.400000000000006</c:v>
                </c:pt>
                <c:pt idx="48">
                  <c:v>69.400000000000006</c:v>
                </c:pt>
                <c:pt idx="49">
                  <c:v>69.400000000000006</c:v>
                </c:pt>
                <c:pt idx="50">
                  <c:v>69.599999999999994</c:v>
                </c:pt>
                <c:pt idx="51">
                  <c:v>70.900000000000006</c:v>
                </c:pt>
                <c:pt idx="52">
                  <c:v>69.7</c:v>
                </c:pt>
                <c:pt idx="53">
                  <c:v>70.5</c:v>
                </c:pt>
                <c:pt idx="54">
                  <c:v>70.5</c:v>
                </c:pt>
                <c:pt idx="55">
                  <c:v>69.400000000000006</c:v>
                </c:pt>
                <c:pt idx="56">
                  <c:v>70.7</c:v>
                </c:pt>
                <c:pt idx="57">
                  <c:v>73</c:v>
                </c:pt>
                <c:pt idx="58">
                  <c:v>72.599999999999994</c:v>
                </c:pt>
                <c:pt idx="59">
                  <c:v>73.7</c:v>
                </c:pt>
                <c:pt idx="60">
                  <c:v>74.7</c:v>
                </c:pt>
                <c:pt idx="61">
                  <c:v>77.599999999999994</c:v>
                </c:pt>
                <c:pt idx="62">
                  <c:v>81.7</c:v>
                </c:pt>
                <c:pt idx="63">
                  <c:v>82.7</c:v>
                </c:pt>
                <c:pt idx="64">
                  <c:v>86.9</c:v>
                </c:pt>
                <c:pt idx="65">
                  <c:v>84</c:v>
                </c:pt>
                <c:pt idx="66">
                  <c:v>84.7</c:v>
                </c:pt>
                <c:pt idx="67">
                  <c:v>88.8</c:v>
                </c:pt>
                <c:pt idx="68">
                  <c:v>90</c:v>
                </c:pt>
                <c:pt idx="69">
                  <c:v>90.1</c:v>
                </c:pt>
                <c:pt idx="70">
                  <c:v>89.5</c:v>
                </c:pt>
                <c:pt idx="71">
                  <c:v>88.3</c:v>
                </c:pt>
                <c:pt idx="72">
                  <c:v>87.1</c:v>
                </c:pt>
                <c:pt idx="73">
                  <c:v>89.3</c:v>
                </c:pt>
                <c:pt idx="74">
                  <c:v>91.4</c:v>
                </c:pt>
                <c:pt idx="75">
                  <c:v>92.5</c:v>
                </c:pt>
                <c:pt idx="76">
                  <c:v>92.1</c:v>
                </c:pt>
                <c:pt idx="77">
                  <c:v>100</c:v>
                </c:pt>
                <c:pt idx="78">
                  <c:v>128.9</c:v>
                </c:pt>
                <c:pt idx="79">
                  <c:v>130.4</c:v>
                </c:pt>
                <c:pt idx="80">
                  <c:v>128.19999999999999</c:v>
                </c:pt>
              </c:numCache>
            </c:numRef>
          </c:val>
          <c:smooth val="0"/>
          <c:extLst>
            <c:ext xmlns:c16="http://schemas.microsoft.com/office/drawing/2014/chart" uri="{C3380CC4-5D6E-409C-BE32-E72D297353CC}">
              <c16:uniqueId val="{00000004-C0A1-4650-B06F-82097CA69E5E}"/>
            </c:ext>
          </c:extLst>
        </c:ser>
        <c:ser>
          <c:idx val="0"/>
          <c:order val="5"/>
          <c:tx>
            <c:strRef>
              <c:f>'Vergleich Strom 2024 Bas.''21'!$B$134</c:f>
              <c:strCache>
                <c:ptCount val="1"/>
                <c:pt idx="0">
                  <c:v>Verbraucherpreisindex Basis 2020=100</c:v>
                </c:pt>
              </c:strCache>
            </c:strRef>
          </c:tx>
          <c:spPr>
            <a:ln w="22225" cap="rnd" cmpd="sng" algn="ctr">
              <a:solidFill>
                <a:schemeClr val="accent1"/>
              </a:solidFill>
              <a:round/>
            </a:ln>
            <a:effectLst/>
          </c:spPr>
          <c:marker>
            <c:symbol val="none"/>
          </c:marker>
          <c:cat>
            <c:numRef>
              <c:f>'Vergleich Strom 2024 Bas.''21'!$D$128:$CF$128</c:f>
              <c:numCache>
                <c:formatCode>General</c:formatCode>
                <c:ptCount val="81"/>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pt idx="80">
                  <c:v>2024</c:v>
                </c:pt>
              </c:numCache>
            </c:numRef>
          </c:cat>
          <c:val>
            <c:numRef>
              <c:f>'Vergleich Strom 2024 Bas.''21'!$D$134:$CF$134</c:f>
              <c:numCache>
                <c:formatCode>General</c:formatCode>
                <c:ptCount val="81"/>
                <c:pt idx="47" formatCode="0.0000">
                  <c:v>61.9</c:v>
                </c:pt>
                <c:pt idx="48" formatCode="0.0000">
                  <c:v>65</c:v>
                </c:pt>
                <c:pt idx="49" formatCode="0.0000">
                  <c:v>67.900000000000006</c:v>
                </c:pt>
                <c:pt idx="50" formatCode="0.0000">
                  <c:v>69.7</c:v>
                </c:pt>
                <c:pt idx="51" formatCode="0.0000">
                  <c:v>71</c:v>
                </c:pt>
                <c:pt idx="52" formatCode="0.0000">
                  <c:v>72</c:v>
                </c:pt>
                <c:pt idx="53" formatCode="0.0000">
                  <c:v>73.400000000000006</c:v>
                </c:pt>
                <c:pt idx="54" formatCode="0.0000">
                  <c:v>74</c:v>
                </c:pt>
                <c:pt idx="55" formatCode="0.0000">
                  <c:v>74.5</c:v>
                </c:pt>
                <c:pt idx="56" formatCode="0.0000">
                  <c:v>75.5</c:v>
                </c:pt>
                <c:pt idx="57" formatCode="0.0000">
                  <c:v>77</c:v>
                </c:pt>
                <c:pt idx="58" formatCode="0.0000">
                  <c:v>78.099999999999994</c:v>
                </c:pt>
                <c:pt idx="59" formatCode="0.0000">
                  <c:v>78.900000000000006</c:v>
                </c:pt>
                <c:pt idx="60" formatCode="0.0000">
                  <c:v>80.2</c:v>
                </c:pt>
                <c:pt idx="61" formatCode="0.0000">
                  <c:v>81.5</c:v>
                </c:pt>
                <c:pt idx="62" formatCode="0.0000">
                  <c:v>82.8</c:v>
                </c:pt>
                <c:pt idx="63" formatCode="0.0000">
                  <c:v>84.7</c:v>
                </c:pt>
                <c:pt idx="64" formatCode="0.0000">
                  <c:v>86.9</c:v>
                </c:pt>
                <c:pt idx="65" formatCode="0.0000">
                  <c:v>87.2</c:v>
                </c:pt>
                <c:pt idx="66" formatCode="0.0000">
                  <c:v>88.1</c:v>
                </c:pt>
                <c:pt idx="67" formatCode="0.0000">
                  <c:v>90</c:v>
                </c:pt>
                <c:pt idx="68" formatCode="0.0000">
                  <c:v>91.7</c:v>
                </c:pt>
                <c:pt idx="69" formatCode="0.0000">
                  <c:v>93.1</c:v>
                </c:pt>
                <c:pt idx="70" formatCode="0.0000">
                  <c:v>94</c:v>
                </c:pt>
                <c:pt idx="71" formatCode="0.0000">
                  <c:v>94.5</c:v>
                </c:pt>
                <c:pt idx="72" formatCode="0.0000">
                  <c:v>95</c:v>
                </c:pt>
                <c:pt idx="73" formatCode="0.0000">
                  <c:v>96.4</c:v>
                </c:pt>
                <c:pt idx="74" formatCode="0.0000">
                  <c:v>98.1</c:v>
                </c:pt>
                <c:pt idx="75" formatCode="0.0000">
                  <c:v>99.5</c:v>
                </c:pt>
                <c:pt idx="76" formatCode="0.0000">
                  <c:v>100</c:v>
                </c:pt>
                <c:pt idx="77" formatCode="0.0000">
                  <c:v>103.1</c:v>
                </c:pt>
                <c:pt idx="78" formatCode="0.0000">
                  <c:v>110.2</c:v>
                </c:pt>
                <c:pt idx="79" formatCode="0.0000">
                  <c:v>116.7</c:v>
                </c:pt>
                <c:pt idx="80" formatCode="0.0000">
                  <c:v>119.3</c:v>
                </c:pt>
              </c:numCache>
            </c:numRef>
          </c:val>
          <c:smooth val="0"/>
          <c:extLst>
            <c:ext xmlns:c16="http://schemas.microsoft.com/office/drawing/2014/chart" uri="{C3380CC4-5D6E-409C-BE32-E72D297353CC}">
              <c16:uniqueId val="{00000000-3B26-4E87-A53F-6CC60489B13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78744384"/>
        <c:axId val="878005312"/>
      </c:lineChart>
      <c:catAx>
        <c:axId val="878744384"/>
        <c:scaling>
          <c:orientation val="minMax"/>
        </c:scaling>
        <c:delete val="0"/>
        <c:axPos val="b"/>
        <c:numFmt formatCode="General" sourceLinked="1"/>
        <c:majorTickMark val="none"/>
        <c:minorTickMark val="none"/>
        <c:tickLblPos val="nextTo"/>
        <c:spPr>
          <a:noFill/>
          <a:ln w="9525" cap="flat" cmpd="sng" algn="ctr">
            <a:solidFill>
              <a:srgbClr val="264F87"/>
            </a:solidFill>
            <a:round/>
          </a:ln>
          <a:effectLst/>
        </c:spPr>
        <c:txPr>
          <a:bodyPr rot="0" spcFirstLastPara="1" vertOverflow="ellipsis"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878005312"/>
        <c:crosses val="autoZero"/>
        <c:auto val="1"/>
        <c:lblAlgn val="ctr"/>
        <c:lblOffset val="100"/>
        <c:noMultiLvlLbl val="0"/>
      </c:catAx>
      <c:valAx>
        <c:axId val="878005312"/>
        <c:scaling>
          <c:orientation val="minMax"/>
          <c:max val="165"/>
          <c:min val="6"/>
        </c:scaling>
        <c:delete val="0"/>
        <c:axPos val="l"/>
        <c:numFmt formatCode="0.0000" sourceLinked="1"/>
        <c:majorTickMark val="none"/>
        <c:minorTickMark val="none"/>
        <c:tickLblPos val="nextTo"/>
        <c:spPr>
          <a:noFill/>
          <a:ln>
            <a:solidFill>
              <a:srgbClr val="264F87"/>
            </a:solidFill>
          </a:ln>
          <a:effectLst/>
        </c:spPr>
        <c:txPr>
          <a:bodyPr rot="-60000000" spcFirstLastPara="1" vertOverflow="ellipsis" vert="horz"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878744384"/>
        <c:crosses val="autoZero"/>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264F87"/>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6350" cap="flat" cmpd="sng" algn="ctr">
      <a:solidFill>
        <a:srgbClr val="264F87"/>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rgbClr val="264F87"/>
                </a:solidFill>
                <a:latin typeface="+mn-lt"/>
                <a:ea typeface="+mn-ea"/>
                <a:cs typeface="+mn-cs"/>
              </a:defRPr>
            </a:pPr>
            <a:r>
              <a:rPr lang="de-DE" sz="1200">
                <a:solidFill>
                  <a:srgbClr val="264F87"/>
                </a:solidFill>
              </a:rPr>
              <a:t>Indexfaktoren nach § 6a GasNEV 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rgbClr val="264F87"/>
              </a:solidFill>
              <a:latin typeface="+mn-lt"/>
              <a:ea typeface="+mn-ea"/>
              <a:cs typeface="+mn-cs"/>
            </a:defRPr>
          </a:pPr>
          <a:endParaRPr lang="de-DE"/>
        </a:p>
      </c:txPr>
    </c:title>
    <c:autoTitleDeleted val="0"/>
    <c:plotArea>
      <c:layout>
        <c:manualLayout>
          <c:layoutTarget val="inner"/>
          <c:xMode val="edge"/>
          <c:yMode val="edge"/>
          <c:x val="3.1800260898531288E-2"/>
          <c:y val="0.10254825972840352"/>
          <c:w val="0.96072056221138646"/>
          <c:h val="0.75565591692342793"/>
        </c:manualLayout>
      </c:layout>
      <c:lineChart>
        <c:grouping val="standard"/>
        <c:varyColors val="0"/>
        <c:ser>
          <c:idx val="0"/>
          <c:order val="0"/>
          <c:tx>
            <c:strRef>
              <c:f>'Vergleich Gas 2024 Basis 2021'!$B$96</c:f>
              <c:strCache>
                <c:ptCount val="1"/>
                <c:pt idx="0">
                  <c:v>Gas - Grundstücksanlagen und Gebäude  </c:v>
                </c:pt>
              </c:strCache>
            </c:strRef>
          </c:tx>
          <c:spPr>
            <a:ln w="22225" cap="rnd" cmpd="sng" algn="ctr">
              <a:solidFill>
                <a:schemeClr val="accent1"/>
              </a:solidFill>
              <a:prstDash val="sysDot"/>
              <a:round/>
            </a:ln>
            <a:effectLst/>
          </c:spPr>
          <c:marker>
            <c:symbol val="none"/>
          </c:marker>
          <c:cat>
            <c:numRef>
              <c:f>'Vergleich Gas 2024 Basis 2021'!$D$95:$CF$95</c:f>
              <c:numCache>
                <c:formatCode>General</c:formatCode>
                <c:ptCount val="81"/>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pt idx="80">
                  <c:v>2024</c:v>
                </c:pt>
              </c:numCache>
            </c:numRef>
          </c:cat>
          <c:val>
            <c:numRef>
              <c:f>'Vergleich Gas 2024 Basis 2021'!$D$96:$CF$96</c:f>
              <c:numCache>
                <c:formatCode>0.0000</c:formatCode>
                <c:ptCount val="81"/>
                <c:pt idx="0">
                  <c:v>25.627500000000001</c:v>
                </c:pt>
                <c:pt idx="1">
                  <c:v>24.660399999999999</c:v>
                </c:pt>
                <c:pt idx="2">
                  <c:v>22.9298</c:v>
                </c:pt>
                <c:pt idx="3">
                  <c:v>19.803000000000001</c:v>
                </c:pt>
                <c:pt idx="4">
                  <c:v>18.152799999999999</c:v>
                </c:pt>
                <c:pt idx="5">
                  <c:v>15.939</c:v>
                </c:pt>
                <c:pt idx="6">
                  <c:v>16.756399999999999</c:v>
                </c:pt>
                <c:pt idx="7">
                  <c:v>14.5222</c:v>
                </c:pt>
                <c:pt idx="8">
                  <c:v>13.614599999999999</c:v>
                </c:pt>
                <c:pt idx="9">
                  <c:v>14.053800000000001</c:v>
                </c:pt>
                <c:pt idx="10">
                  <c:v>14.053800000000001</c:v>
                </c:pt>
                <c:pt idx="11">
                  <c:v>13.3367</c:v>
                </c:pt>
                <c:pt idx="12">
                  <c:v>12.9406</c:v>
                </c:pt>
                <c:pt idx="13">
                  <c:v>12.4476</c:v>
                </c:pt>
                <c:pt idx="14">
                  <c:v>12.101900000000001</c:v>
                </c:pt>
                <c:pt idx="15">
                  <c:v>11.774800000000001</c:v>
                </c:pt>
                <c:pt idx="16">
                  <c:v>10.9832</c:v>
                </c:pt>
                <c:pt idx="17">
                  <c:v>10.2913</c:v>
                </c:pt>
                <c:pt idx="18">
                  <c:v>9.6103000000000005</c:v>
                </c:pt>
                <c:pt idx="19">
                  <c:v>9.1399000000000008</c:v>
                </c:pt>
                <c:pt idx="20">
                  <c:v>8.8310999999999993</c:v>
                </c:pt>
                <c:pt idx="21">
                  <c:v>8.4870000000000001</c:v>
                </c:pt>
                <c:pt idx="22">
                  <c:v>8.2721999999999998</c:v>
                </c:pt>
                <c:pt idx="23">
                  <c:v>8.7133000000000003</c:v>
                </c:pt>
                <c:pt idx="24">
                  <c:v>8.2721999999999998</c:v>
                </c:pt>
                <c:pt idx="25">
                  <c:v>7.6433</c:v>
                </c:pt>
                <c:pt idx="26">
                  <c:v>6.4702999999999999</c:v>
                </c:pt>
                <c:pt idx="27">
                  <c:v>5.8348000000000004</c:v>
                </c:pt>
                <c:pt idx="28">
                  <c:v>5.5617000000000001</c:v>
                </c:pt>
                <c:pt idx="29">
                  <c:v>5.2489999999999997</c:v>
                </c:pt>
                <c:pt idx="30">
                  <c:v>4.9508000000000001</c:v>
                </c:pt>
                <c:pt idx="31">
                  <c:v>4.8228999999999997</c:v>
                </c:pt>
                <c:pt idx="32">
                  <c:v>4.6512000000000002</c:v>
                </c:pt>
                <c:pt idx="33">
                  <c:v>4.4607999999999999</c:v>
                </c:pt>
                <c:pt idx="34">
                  <c:v>4.2712000000000003</c:v>
                </c:pt>
                <c:pt idx="35">
                  <c:v>3.9725999999999999</c:v>
                </c:pt>
                <c:pt idx="36">
                  <c:v>3.6105</c:v>
                </c:pt>
                <c:pt idx="37">
                  <c:v>3.4036</c:v>
                </c:pt>
                <c:pt idx="38">
                  <c:v>3.2675000000000001</c:v>
                </c:pt>
                <c:pt idx="39">
                  <c:v>3.2113</c:v>
                </c:pt>
                <c:pt idx="40">
                  <c:v>3.1494</c:v>
                </c:pt>
                <c:pt idx="41">
                  <c:v>3.1267999999999998</c:v>
                </c:pt>
                <c:pt idx="42">
                  <c:v>3.0680999999999998</c:v>
                </c:pt>
                <c:pt idx="43">
                  <c:v>2.9977</c:v>
                </c:pt>
                <c:pt idx="44">
                  <c:v>2.9304999999999999</c:v>
                </c:pt>
                <c:pt idx="45">
                  <c:v>2.8351000000000002</c:v>
                </c:pt>
                <c:pt idx="46">
                  <c:v>2.6728000000000001</c:v>
                </c:pt>
                <c:pt idx="47">
                  <c:v>2.5135000000000001</c:v>
                </c:pt>
                <c:pt idx="48">
                  <c:v>2.3677999999999999</c:v>
                </c:pt>
                <c:pt idx="49">
                  <c:v>2.2890000000000001</c:v>
                </c:pt>
                <c:pt idx="50">
                  <c:v>2.2418999999999998</c:v>
                </c:pt>
                <c:pt idx="51">
                  <c:v>2.1930000000000001</c:v>
                </c:pt>
                <c:pt idx="52">
                  <c:v>2.1856</c:v>
                </c:pt>
                <c:pt idx="53">
                  <c:v>2.2002999999999999</c:v>
                </c:pt>
                <c:pt idx="54">
                  <c:v>2.2115</c:v>
                </c:pt>
                <c:pt idx="55">
                  <c:v>2.2227999999999999</c:v>
                </c:pt>
                <c:pt idx="56">
                  <c:v>2.2078000000000002</c:v>
                </c:pt>
                <c:pt idx="57">
                  <c:v>2.2002999999999999</c:v>
                </c:pt>
                <c:pt idx="58">
                  <c:v>2.1930000000000001</c:v>
                </c:pt>
                <c:pt idx="59">
                  <c:v>2.1892999999999998</c:v>
                </c:pt>
                <c:pt idx="60">
                  <c:v>2.1568000000000001</c:v>
                </c:pt>
                <c:pt idx="61">
                  <c:v>2.1114999999999999</c:v>
                </c:pt>
                <c:pt idx="62">
                  <c:v>2.0648</c:v>
                </c:pt>
                <c:pt idx="63">
                  <c:v>1.9773000000000001</c:v>
                </c:pt>
                <c:pt idx="64">
                  <c:v>1.9079999999999999</c:v>
                </c:pt>
                <c:pt idx="65">
                  <c:v>1.8859999999999999</c:v>
                </c:pt>
                <c:pt idx="66">
                  <c:v>1.8671</c:v>
                </c:pt>
                <c:pt idx="67">
                  <c:v>1.8102</c:v>
                </c:pt>
                <c:pt idx="68">
                  <c:v>1.7638</c:v>
                </c:pt>
                <c:pt idx="69">
                  <c:v>1.7311000000000001</c:v>
                </c:pt>
                <c:pt idx="70">
                  <c:v>1.7018</c:v>
                </c:pt>
                <c:pt idx="71">
                  <c:v>1.6735</c:v>
                </c:pt>
                <c:pt idx="72">
                  <c:v>1.6398999999999999</c:v>
                </c:pt>
                <c:pt idx="73">
                  <c:v>1.5862000000000001</c:v>
                </c:pt>
                <c:pt idx="74">
                  <c:v>1.518</c:v>
                </c:pt>
                <c:pt idx="75">
                  <c:v>1.4538</c:v>
                </c:pt>
                <c:pt idx="76">
                  <c:v>1.4145000000000001</c:v>
                </c:pt>
                <c:pt idx="77">
                  <c:v>1.3069999999999999</c:v>
                </c:pt>
                <c:pt idx="78">
                  <c:v>1.1152</c:v>
                </c:pt>
                <c:pt idx="79">
                  <c:v>1.0290999999999999</c:v>
                </c:pt>
                <c:pt idx="80">
                  <c:v>1</c:v>
                </c:pt>
              </c:numCache>
            </c:numRef>
          </c:val>
          <c:smooth val="0"/>
          <c:extLst>
            <c:ext xmlns:c16="http://schemas.microsoft.com/office/drawing/2014/chart" uri="{C3380CC4-5D6E-409C-BE32-E72D297353CC}">
              <c16:uniqueId val="{00000000-684F-4628-AA11-C81D7C3FB7EC}"/>
            </c:ext>
          </c:extLst>
        </c:ser>
        <c:ser>
          <c:idx val="1"/>
          <c:order val="1"/>
          <c:tx>
            <c:strRef>
              <c:f>'Vergleich Gas 2024 Basis 2021'!$B$97</c:f>
              <c:strCache>
                <c:ptCount val="1"/>
                <c:pt idx="0">
                  <c:v>Gas - Rohrleitungen und Hausanschlussleitungen (&lt; 16 bar) </c:v>
                </c:pt>
              </c:strCache>
            </c:strRef>
          </c:tx>
          <c:spPr>
            <a:ln w="22225" cap="rnd" cmpd="sng" algn="ctr">
              <a:solidFill>
                <a:schemeClr val="accent2"/>
              </a:solidFill>
              <a:prstDash val="sysDot"/>
              <a:round/>
            </a:ln>
            <a:effectLst/>
          </c:spPr>
          <c:marker>
            <c:symbol val="none"/>
          </c:marker>
          <c:cat>
            <c:numRef>
              <c:f>'Vergleich Gas 2024 Basis 2021'!$D$95:$CF$95</c:f>
              <c:numCache>
                <c:formatCode>General</c:formatCode>
                <c:ptCount val="81"/>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pt idx="80">
                  <c:v>2024</c:v>
                </c:pt>
              </c:numCache>
            </c:numRef>
          </c:cat>
          <c:val>
            <c:numRef>
              <c:f>'Vergleich Gas 2024 Basis 2021'!$D$97:$CF$97</c:f>
              <c:numCache>
                <c:formatCode>0.0000</c:formatCode>
                <c:ptCount val="81"/>
                <c:pt idx="5">
                  <c:v>10.496</c:v>
                </c:pt>
                <c:pt idx="6">
                  <c:v>11.0252</c:v>
                </c:pt>
                <c:pt idx="7">
                  <c:v>9.5071999999999992</c:v>
                </c:pt>
                <c:pt idx="8">
                  <c:v>8.9252000000000002</c:v>
                </c:pt>
                <c:pt idx="9">
                  <c:v>9.2393999999999998</c:v>
                </c:pt>
                <c:pt idx="10">
                  <c:v>9.1747999999999994</c:v>
                </c:pt>
                <c:pt idx="11">
                  <c:v>8.7467000000000006</c:v>
                </c:pt>
                <c:pt idx="12">
                  <c:v>8.5195000000000007</c:v>
                </c:pt>
                <c:pt idx="13">
                  <c:v>8.1999999999999993</c:v>
                </c:pt>
                <c:pt idx="14">
                  <c:v>7.9515000000000002</c:v>
                </c:pt>
                <c:pt idx="15">
                  <c:v>7.3708</c:v>
                </c:pt>
                <c:pt idx="16">
                  <c:v>6.8333000000000004</c:v>
                </c:pt>
                <c:pt idx="17">
                  <c:v>6.3689</c:v>
                </c:pt>
                <c:pt idx="18">
                  <c:v>5.9908999999999999</c:v>
                </c:pt>
                <c:pt idx="19">
                  <c:v>5.7042999999999999</c:v>
                </c:pt>
                <c:pt idx="20">
                  <c:v>5.6308999999999996</c:v>
                </c:pt>
                <c:pt idx="21">
                  <c:v>5.7544000000000004</c:v>
                </c:pt>
                <c:pt idx="22">
                  <c:v>5.7293000000000003</c:v>
                </c:pt>
                <c:pt idx="23">
                  <c:v>5.9908999999999999</c:v>
                </c:pt>
                <c:pt idx="24">
                  <c:v>5.6551999999999998</c:v>
                </c:pt>
                <c:pt idx="25">
                  <c:v>5.3992000000000004</c:v>
                </c:pt>
                <c:pt idx="26">
                  <c:v>4.6360000000000001</c:v>
                </c:pt>
                <c:pt idx="27">
                  <c:v>4.2736000000000001</c:v>
                </c:pt>
                <c:pt idx="28">
                  <c:v>4.1387999999999998</c:v>
                </c:pt>
                <c:pt idx="29">
                  <c:v>3.9758</c:v>
                </c:pt>
                <c:pt idx="30">
                  <c:v>3.7273000000000001</c:v>
                </c:pt>
                <c:pt idx="31">
                  <c:v>3.6648000000000001</c:v>
                </c:pt>
                <c:pt idx="32">
                  <c:v>3.5847000000000002</c:v>
                </c:pt>
                <c:pt idx="33">
                  <c:v>3.4708999999999999</c:v>
                </c:pt>
                <c:pt idx="34">
                  <c:v>3.28</c:v>
                </c:pt>
                <c:pt idx="35">
                  <c:v>2.9817999999999998</c:v>
                </c:pt>
                <c:pt idx="36">
                  <c:v>2.6996000000000002</c:v>
                </c:pt>
                <c:pt idx="37">
                  <c:v>2.6240000000000001</c:v>
                </c:pt>
                <c:pt idx="38">
                  <c:v>2.6776</c:v>
                </c:pt>
                <c:pt idx="39">
                  <c:v>2.6884999999999999</c:v>
                </c:pt>
                <c:pt idx="40">
                  <c:v>2.6558999999999999</c:v>
                </c:pt>
                <c:pt idx="41">
                  <c:v>2.6505000000000001</c:v>
                </c:pt>
                <c:pt idx="42">
                  <c:v>2.5929000000000002</c:v>
                </c:pt>
                <c:pt idx="43">
                  <c:v>2.5476000000000001</c:v>
                </c:pt>
                <c:pt idx="44">
                  <c:v>2.5085999999999999</c:v>
                </c:pt>
                <c:pt idx="45">
                  <c:v>2.4386999999999999</c:v>
                </c:pt>
                <c:pt idx="46">
                  <c:v>2.2816999999999998</c:v>
                </c:pt>
                <c:pt idx="47">
                  <c:v>2.1263999999999998</c:v>
                </c:pt>
                <c:pt idx="48">
                  <c:v>1.9970000000000001</c:v>
                </c:pt>
                <c:pt idx="49">
                  <c:v>1.9408000000000001</c:v>
                </c:pt>
                <c:pt idx="50">
                  <c:v>1.9209000000000001</c:v>
                </c:pt>
                <c:pt idx="51">
                  <c:v>1.9014</c:v>
                </c:pt>
                <c:pt idx="52">
                  <c:v>1.9351</c:v>
                </c:pt>
                <c:pt idx="53">
                  <c:v>1.97</c:v>
                </c:pt>
                <c:pt idx="54">
                  <c:v>2.0061</c:v>
                </c:pt>
                <c:pt idx="55">
                  <c:v>2.0154000000000001</c:v>
                </c:pt>
                <c:pt idx="56">
                  <c:v>2.0091999999999999</c:v>
                </c:pt>
                <c:pt idx="57">
                  <c:v>2.0154000000000001</c:v>
                </c:pt>
                <c:pt idx="58">
                  <c:v>2.0185</c:v>
                </c:pt>
                <c:pt idx="59">
                  <c:v>2.0278</c:v>
                </c:pt>
                <c:pt idx="60">
                  <c:v>2.0278</c:v>
                </c:pt>
                <c:pt idx="61">
                  <c:v>2.0247000000000002</c:v>
                </c:pt>
                <c:pt idx="62">
                  <c:v>1.9759</c:v>
                </c:pt>
                <c:pt idx="63">
                  <c:v>1.9180999999999999</c:v>
                </c:pt>
                <c:pt idx="64">
                  <c:v>1.861</c:v>
                </c:pt>
                <c:pt idx="65">
                  <c:v>1.8298000000000001</c:v>
                </c:pt>
                <c:pt idx="66">
                  <c:v>1.8222</c:v>
                </c:pt>
                <c:pt idx="67">
                  <c:v>1.7875000000000001</c:v>
                </c:pt>
                <c:pt idx="68">
                  <c:v>1.7423999999999999</c:v>
                </c:pt>
                <c:pt idx="69">
                  <c:v>1.7128000000000001</c:v>
                </c:pt>
                <c:pt idx="70">
                  <c:v>1.6863999999999999</c:v>
                </c:pt>
                <c:pt idx="71">
                  <c:v>1.6545000000000001</c:v>
                </c:pt>
                <c:pt idx="72">
                  <c:v>1.6277999999999999</c:v>
                </c:pt>
                <c:pt idx="73">
                  <c:v>1.5712999999999999</c:v>
                </c:pt>
                <c:pt idx="74">
                  <c:v>1.4858</c:v>
                </c:pt>
                <c:pt idx="75">
                  <c:v>1.4077</c:v>
                </c:pt>
                <c:pt idx="76">
                  <c:v>1.3753</c:v>
                </c:pt>
                <c:pt idx="77">
                  <c:v>1.3120000000000001</c:v>
                </c:pt>
                <c:pt idx="78">
                  <c:v>1.1409</c:v>
                </c:pt>
                <c:pt idx="79">
                  <c:v>1.0412999999999999</c:v>
                </c:pt>
                <c:pt idx="80">
                  <c:v>1</c:v>
                </c:pt>
              </c:numCache>
            </c:numRef>
          </c:val>
          <c:smooth val="0"/>
          <c:extLst>
            <c:ext xmlns:c16="http://schemas.microsoft.com/office/drawing/2014/chart" uri="{C3380CC4-5D6E-409C-BE32-E72D297353CC}">
              <c16:uniqueId val="{00000001-684F-4628-AA11-C81D7C3FB7EC}"/>
            </c:ext>
          </c:extLst>
        </c:ser>
        <c:ser>
          <c:idx val="2"/>
          <c:order val="2"/>
          <c:tx>
            <c:strRef>
              <c:f>'Vergleich Gas 2024 Basis 2021'!$B$98</c:f>
              <c:strCache>
                <c:ptCount val="1"/>
                <c:pt idx="0">
                  <c:v>Gas - Rohrleitungen &gt; 16 bar </c:v>
                </c:pt>
              </c:strCache>
            </c:strRef>
          </c:tx>
          <c:spPr>
            <a:ln w="22225" cap="rnd" cmpd="sng" algn="ctr">
              <a:solidFill>
                <a:schemeClr val="accent3"/>
              </a:solidFill>
              <a:prstDash val="sysDot"/>
              <a:round/>
            </a:ln>
            <a:effectLst/>
          </c:spPr>
          <c:marker>
            <c:symbol val="none"/>
          </c:marker>
          <c:cat>
            <c:numRef>
              <c:f>'Vergleich Gas 2024 Basis 2021'!$D$95:$CF$95</c:f>
              <c:numCache>
                <c:formatCode>General</c:formatCode>
                <c:ptCount val="81"/>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pt idx="80">
                  <c:v>2024</c:v>
                </c:pt>
              </c:numCache>
            </c:numRef>
          </c:cat>
          <c:val>
            <c:numRef>
              <c:f>'Vergleich Gas 2024 Basis 2021'!$D$98:$CF$98</c:f>
              <c:numCache>
                <c:formatCode>0.0000</c:formatCode>
                <c:ptCount val="81"/>
                <c:pt idx="5">
                  <c:v>9.0347000000000008</c:v>
                </c:pt>
                <c:pt idx="6">
                  <c:v>9.0978999999999992</c:v>
                </c:pt>
                <c:pt idx="7">
                  <c:v>7.6528999999999998</c:v>
                </c:pt>
                <c:pt idx="8">
                  <c:v>6.1951999999999998</c:v>
                </c:pt>
                <c:pt idx="9">
                  <c:v>6.1368</c:v>
                </c:pt>
                <c:pt idx="10">
                  <c:v>6.2248999999999999</c:v>
                </c:pt>
                <c:pt idx="11">
                  <c:v>5.9954000000000001</c:v>
                </c:pt>
                <c:pt idx="12">
                  <c:v>5.8341000000000003</c:v>
                </c:pt>
                <c:pt idx="13">
                  <c:v>5.5598000000000001</c:v>
                </c:pt>
                <c:pt idx="14">
                  <c:v>5.4435000000000002</c:v>
                </c:pt>
                <c:pt idx="15">
                  <c:v>5.2885999999999997</c:v>
                </c:pt>
                <c:pt idx="16">
                  <c:v>5.1020000000000003</c:v>
                </c:pt>
                <c:pt idx="17">
                  <c:v>4.9656000000000002</c:v>
                </c:pt>
                <c:pt idx="18">
                  <c:v>4.8544999999999998</c:v>
                </c:pt>
                <c:pt idx="19">
                  <c:v>4.7656000000000001</c:v>
                </c:pt>
                <c:pt idx="20">
                  <c:v>4.7309000000000001</c:v>
                </c:pt>
                <c:pt idx="21">
                  <c:v>4.8007</c:v>
                </c:pt>
                <c:pt idx="22">
                  <c:v>4.7831000000000001</c:v>
                </c:pt>
                <c:pt idx="23">
                  <c:v>5.0622999999999996</c:v>
                </c:pt>
                <c:pt idx="24">
                  <c:v>4.9467999999999996</c:v>
                </c:pt>
                <c:pt idx="25">
                  <c:v>4.7481999999999998</c:v>
                </c:pt>
                <c:pt idx="26">
                  <c:v>4.2378</c:v>
                </c:pt>
                <c:pt idx="27">
                  <c:v>4.0278999999999998</c:v>
                </c:pt>
                <c:pt idx="28">
                  <c:v>3.9544000000000001</c:v>
                </c:pt>
                <c:pt idx="29">
                  <c:v>3.7277999999999998</c:v>
                </c:pt>
                <c:pt idx="30">
                  <c:v>3.3969</c:v>
                </c:pt>
                <c:pt idx="31">
                  <c:v>3.4146999999999998</c:v>
                </c:pt>
                <c:pt idx="32">
                  <c:v>3.3359000000000001</c:v>
                </c:pt>
                <c:pt idx="33">
                  <c:v>3.3104</c:v>
                </c:pt>
                <c:pt idx="34">
                  <c:v>3.1732</c:v>
                </c:pt>
                <c:pt idx="35">
                  <c:v>2.9839000000000002</c:v>
                </c:pt>
                <c:pt idx="36">
                  <c:v>2.7917999999999998</c:v>
                </c:pt>
                <c:pt idx="37">
                  <c:v>2.7275</c:v>
                </c:pt>
                <c:pt idx="38">
                  <c:v>2.6177000000000001</c:v>
                </c:pt>
                <c:pt idx="39">
                  <c:v>2.6659999999999999</c:v>
                </c:pt>
                <c:pt idx="40">
                  <c:v>2.6282999999999999</c:v>
                </c:pt>
                <c:pt idx="41">
                  <c:v>2.556</c:v>
                </c:pt>
                <c:pt idx="42">
                  <c:v>2.5019</c:v>
                </c:pt>
                <c:pt idx="43">
                  <c:v>2.5261999999999998</c:v>
                </c:pt>
                <c:pt idx="44">
                  <c:v>2.4876</c:v>
                </c:pt>
                <c:pt idx="45">
                  <c:v>2.4003999999999999</c:v>
                </c:pt>
                <c:pt idx="46">
                  <c:v>2.2945000000000002</c:v>
                </c:pt>
                <c:pt idx="47">
                  <c:v>2.2050999999999998</c:v>
                </c:pt>
                <c:pt idx="48">
                  <c:v>2.1223000000000001</c:v>
                </c:pt>
                <c:pt idx="49">
                  <c:v>2.1539999999999999</c:v>
                </c:pt>
                <c:pt idx="50">
                  <c:v>2.1328</c:v>
                </c:pt>
                <c:pt idx="51">
                  <c:v>2.0488</c:v>
                </c:pt>
                <c:pt idx="52">
                  <c:v>2.0950000000000002</c:v>
                </c:pt>
                <c:pt idx="53">
                  <c:v>2.1223000000000001</c:v>
                </c:pt>
                <c:pt idx="54">
                  <c:v>2.1328</c:v>
                </c:pt>
                <c:pt idx="55">
                  <c:v>2.1646999999999998</c:v>
                </c:pt>
                <c:pt idx="56">
                  <c:v>2.1086</c:v>
                </c:pt>
                <c:pt idx="57">
                  <c:v>2.0783</c:v>
                </c:pt>
                <c:pt idx="58">
                  <c:v>2.0815999999999999</c:v>
                </c:pt>
                <c:pt idx="59">
                  <c:v>2.0651000000000002</c:v>
                </c:pt>
                <c:pt idx="60">
                  <c:v>1.9593</c:v>
                </c:pt>
                <c:pt idx="61">
                  <c:v>1.8612</c:v>
                </c:pt>
                <c:pt idx="62">
                  <c:v>1.8196000000000001</c:v>
                </c:pt>
                <c:pt idx="63">
                  <c:v>1.7118</c:v>
                </c:pt>
                <c:pt idx="64">
                  <c:v>1.6263000000000001</c:v>
                </c:pt>
                <c:pt idx="65">
                  <c:v>1.6852</c:v>
                </c:pt>
                <c:pt idx="66">
                  <c:v>1.694</c:v>
                </c:pt>
                <c:pt idx="67">
                  <c:v>1.6141000000000001</c:v>
                </c:pt>
                <c:pt idx="68">
                  <c:v>1.5885</c:v>
                </c:pt>
                <c:pt idx="69">
                  <c:v>1.6042000000000001</c:v>
                </c:pt>
                <c:pt idx="70">
                  <c:v>1.5983000000000001</c:v>
                </c:pt>
                <c:pt idx="71">
                  <c:v>1.5983000000000001</c:v>
                </c:pt>
                <c:pt idx="72">
                  <c:v>1.6101000000000001</c:v>
                </c:pt>
                <c:pt idx="73">
                  <c:v>1.5287999999999999</c:v>
                </c:pt>
                <c:pt idx="74">
                  <c:v>1.4376</c:v>
                </c:pt>
                <c:pt idx="75">
                  <c:v>1.3914</c:v>
                </c:pt>
                <c:pt idx="76">
                  <c:v>1.39</c:v>
                </c:pt>
                <c:pt idx="77">
                  <c:v>1.3009999999999999</c:v>
                </c:pt>
                <c:pt idx="78">
                  <c:v>1.0824</c:v>
                </c:pt>
                <c:pt idx="79">
                  <c:v>1.0093000000000001</c:v>
                </c:pt>
                <c:pt idx="80">
                  <c:v>1</c:v>
                </c:pt>
              </c:numCache>
            </c:numRef>
          </c:val>
          <c:smooth val="0"/>
          <c:extLst>
            <c:ext xmlns:c16="http://schemas.microsoft.com/office/drawing/2014/chart" uri="{C3380CC4-5D6E-409C-BE32-E72D297353CC}">
              <c16:uniqueId val="{00000002-684F-4628-AA11-C81D7C3FB7EC}"/>
            </c:ext>
          </c:extLst>
        </c:ser>
        <c:ser>
          <c:idx val="3"/>
          <c:order val="3"/>
          <c:tx>
            <c:strRef>
              <c:f>'Vergleich Gas 2024 Basis 2021'!$B$99</c:f>
              <c:strCache>
                <c:ptCount val="1"/>
                <c:pt idx="0">
                  <c:v>Gas - übrige Anlagengruppen </c:v>
                </c:pt>
              </c:strCache>
            </c:strRef>
          </c:tx>
          <c:spPr>
            <a:ln w="22225" cap="rnd" cmpd="sng" algn="ctr">
              <a:solidFill>
                <a:schemeClr val="accent4"/>
              </a:solidFill>
              <a:prstDash val="sysDot"/>
              <a:round/>
            </a:ln>
            <a:effectLst/>
          </c:spPr>
          <c:marker>
            <c:symbol val="none"/>
          </c:marker>
          <c:cat>
            <c:numRef>
              <c:f>'Vergleich Gas 2024 Basis 2021'!$D$95:$CF$95</c:f>
              <c:numCache>
                <c:formatCode>General</c:formatCode>
                <c:ptCount val="81"/>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pt idx="80">
                  <c:v>2024</c:v>
                </c:pt>
              </c:numCache>
            </c:numRef>
          </c:cat>
          <c:val>
            <c:numRef>
              <c:f>'Vergleich Gas 2024 Basis 2021'!$D$99:$CF$99</c:f>
              <c:numCache>
                <c:formatCode>0.0000</c:formatCode>
                <c:ptCount val="81"/>
                <c:pt idx="5">
                  <c:v>5.2327000000000004</c:v>
                </c:pt>
                <c:pt idx="6">
                  <c:v>5.3639999999999999</c:v>
                </c:pt>
                <c:pt idx="7">
                  <c:v>4.5461</c:v>
                </c:pt>
                <c:pt idx="8">
                  <c:v>4.4207000000000001</c:v>
                </c:pt>
                <c:pt idx="9">
                  <c:v>4.5461</c:v>
                </c:pt>
                <c:pt idx="10">
                  <c:v>4.6281999999999996</c:v>
                </c:pt>
                <c:pt idx="11">
                  <c:v>4.5461</c:v>
                </c:pt>
                <c:pt idx="12">
                  <c:v>4.4513999999999996</c:v>
                </c:pt>
                <c:pt idx="13">
                  <c:v>4.3754</c:v>
                </c:pt>
                <c:pt idx="14">
                  <c:v>4.4055</c:v>
                </c:pt>
                <c:pt idx="15">
                  <c:v>4.4207000000000001</c:v>
                </c:pt>
                <c:pt idx="16">
                  <c:v>4.3754</c:v>
                </c:pt>
                <c:pt idx="17">
                  <c:v>4.3164999999999996</c:v>
                </c:pt>
                <c:pt idx="18">
                  <c:v>4.3019999999999996</c:v>
                </c:pt>
                <c:pt idx="19">
                  <c:v>4.2732999999999999</c:v>
                </c:pt>
                <c:pt idx="20">
                  <c:v>4.2032999999999996</c:v>
                </c:pt>
                <c:pt idx="21">
                  <c:v>4.0957999999999997</c:v>
                </c:pt>
                <c:pt idx="22">
                  <c:v>4.0442</c:v>
                </c:pt>
                <c:pt idx="23">
                  <c:v>4.0957999999999997</c:v>
                </c:pt>
                <c:pt idx="24">
                  <c:v>4.0957999999999997</c:v>
                </c:pt>
                <c:pt idx="25">
                  <c:v>4.0313999999999997</c:v>
                </c:pt>
                <c:pt idx="26">
                  <c:v>3.8382999999999998</c:v>
                </c:pt>
                <c:pt idx="27">
                  <c:v>3.6945000000000001</c:v>
                </c:pt>
                <c:pt idx="28">
                  <c:v>3.581</c:v>
                </c:pt>
                <c:pt idx="29">
                  <c:v>3.3736999999999999</c:v>
                </c:pt>
                <c:pt idx="30">
                  <c:v>2.9676</c:v>
                </c:pt>
                <c:pt idx="31">
                  <c:v>2.8426</c:v>
                </c:pt>
                <c:pt idx="32">
                  <c:v>2.7393000000000001</c:v>
                </c:pt>
                <c:pt idx="33">
                  <c:v>2.6652999999999998</c:v>
                </c:pt>
                <c:pt idx="34">
                  <c:v>2.6324000000000001</c:v>
                </c:pt>
                <c:pt idx="35">
                  <c:v>2.5386000000000002</c:v>
                </c:pt>
                <c:pt idx="36">
                  <c:v>2.3828999999999998</c:v>
                </c:pt>
                <c:pt idx="37">
                  <c:v>2.2334000000000001</c:v>
                </c:pt>
                <c:pt idx="38">
                  <c:v>2.1015999999999999</c:v>
                </c:pt>
                <c:pt idx="39">
                  <c:v>2.0644</c:v>
                </c:pt>
                <c:pt idx="40">
                  <c:v>2.0063</c:v>
                </c:pt>
                <c:pt idx="41">
                  <c:v>1.9632000000000001</c:v>
                </c:pt>
                <c:pt idx="42">
                  <c:v>1.9783999999999999</c:v>
                </c:pt>
                <c:pt idx="43">
                  <c:v>2.0253000000000001</c:v>
                </c:pt>
                <c:pt idx="44">
                  <c:v>1.9968999999999999</c:v>
                </c:pt>
                <c:pt idx="45">
                  <c:v>1.9454</c:v>
                </c:pt>
                <c:pt idx="46">
                  <c:v>1.9162999999999999</c:v>
                </c:pt>
                <c:pt idx="47">
                  <c:v>1.8743000000000001</c:v>
                </c:pt>
                <c:pt idx="48">
                  <c:v>1.8472999999999999</c:v>
                </c:pt>
                <c:pt idx="49">
                  <c:v>1.8472999999999999</c:v>
                </c:pt>
                <c:pt idx="50">
                  <c:v>1.8420000000000001</c:v>
                </c:pt>
                <c:pt idx="51">
                  <c:v>1.8082</c:v>
                </c:pt>
                <c:pt idx="52">
                  <c:v>1.8392999999999999</c:v>
                </c:pt>
                <c:pt idx="53">
                  <c:v>1.8184</c:v>
                </c:pt>
                <c:pt idx="54">
                  <c:v>1.8184</c:v>
                </c:pt>
                <c:pt idx="55">
                  <c:v>1.8472999999999999</c:v>
                </c:pt>
                <c:pt idx="56">
                  <c:v>1.8132999999999999</c:v>
                </c:pt>
                <c:pt idx="57">
                  <c:v>1.7562</c:v>
                </c:pt>
                <c:pt idx="58">
                  <c:v>1.7658</c:v>
                </c:pt>
                <c:pt idx="59">
                  <c:v>1.7395</c:v>
                </c:pt>
                <c:pt idx="60">
                  <c:v>1.7161999999999999</c:v>
                </c:pt>
                <c:pt idx="61">
                  <c:v>1.6520999999999999</c:v>
                </c:pt>
                <c:pt idx="62">
                  <c:v>1.5691999999999999</c:v>
                </c:pt>
                <c:pt idx="63">
                  <c:v>1.5502</c:v>
                </c:pt>
                <c:pt idx="64">
                  <c:v>1.4753000000000001</c:v>
                </c:pt>
                <c:pt idx="65">
                  <c:v>1.5262</c:v>
                </c:pt>
                <c:pt idx="66">
                  <c:v>1.5136000000000001</c:v>
                </c:pt>
                <c:pt idx="67">
                  <c:v>1.4437</c:v>
                </c:pt>
                <c:pt idx="68">
                  <c:v>1.4244000000000001</c:v>
                </c:pt>
                <c:pt idx="69">
                  <c:v>1.4229000000000001</c:v>
                </c:pt>
                <c:pt idx="70">
                  <c:v>1.4323999999999999</c:v>
                </c:pt>
                <c:pt idx="71">
                  <c:v>1.4519</c:v>
                </c:pt>
                <c:pt idx="72">
                  <c:v>1.4719</c:v>
                </c:pt>
                <c:pt idx="73">
                  <c:v>1.4356</c:v>
                </c:pt>
                <c:pt idx="74">
                  <c:v>1.4026000000000001</c:v>
                </c:pt>
                <c:pt idx="75">
                  <c:v>1.3858999999999999</c:v>
                </c:pt>
                <c:pt idx="76">
                  <c:v>1.3919999999999999</c:v>
                </c:pt>
                <c:pt idx="77">
                  <c:v>1.282</c:v>
                </c:pt>
                <c:pt idx="78">
                  <c:v>0.99460000000000004</c:v>
                </c:pt>
                <c:pt idx="79">
                  <c:v>0.98309999999999997</c:v>
                </c:pt>
                <c:pt idx="80">
                  <c:v>1</c:v>
                </c:pt>
              </c:numCache>
            </c:numRef>
          </c:val>
          <c:smooth val="0"/>
          <c:extLst>
            <c:ext xmlns:c16="http://schemas.microsoft.com/office/drawing/2014/chart" uri="{C3380CC4-5D6E-409C-BE32-E72D297353CC}">
              <c16:uniqueId val="{00000003-684F-4628-AA11-C81D7C3FB7EC}"/>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495505120"/>
        <c:axId val="836700128"/>
      </c:lineChart>
      <c:catAx>
        <c:axId val="495505120"/>
        <c:scaling>
          <c:orientation val="minMax"/>
        </c:scaling>
        <c:delete val="0"/>
        <c:axPos val="b"/>
        <c:numFmt formatCode="General" sourceLinked="1"/>
        <c:majorTickMark val="none"/>
        <c:minorTickMark val="none"/>
        <c:tickLblPos val="nextTo"/>
        <c:spPr>
          <a:noFill/>
          <a:ln w="9525" cap="flat" cmpd="sng" algn="ctr">
            <a:solidFill>
              <a:srgbClr val="264F87"/>
            </a:solidFill>
            <a:round/>
          </a:ln>
          <a:effectLst/>
        </c:spPr>
        <c:txPr>
          <a:bodyPr rot="0" spcFirstLastPara="1" vertOverflow="ellipsis" wrap="square" anchor="ctr" anchorCtr="1"/>
          <a:lstStyle/>
          <a:p>
            <a:pPr>
              <a:defRPr sz="900" b="0" i="0" u="none" strike="noStrike" kern="1200" spc="20" baseline="0">
                <a:solidFill>
                  <a:srgbClr val="264F87"/>
                </a:solidFill>
                <a:latin typeface="+mn-lt"/>
                <a:ea typeface="+mn-ea"/>
                <a:cs typeface="+mn-cs"/>
              </a:defRPr>
            </a:pPr>
            <a:endParaRPr lang="de-DE"/>
          </a:p>
        </c:txPr>
        <c:crossAx val="836700128"/>
        <c:crosses val="autoZero"/>
        <c:auto val="1"/>
        <c:lblAlgn val="ctr"/>
        <c:lblOffset val="100"/>
        <c:noMultiLvlLbl val="0"/>
      </c:catAx>
      <c:valAx>
        <c:axId val="836700128"/>
        <c:scaling>
          <c:orientation val="minMax"/>
        </c:scaling>
        <c:delete val="0"/>
        <c:axPos val="l"/>
        <c:numFmt formatCode="0.0000" sourceLinked="1"/>
        <c:majorTickMark val="none"/>
        <c:minorTickMark val="none"/>
        <c:tickLblPos val="nextTo"/>
        <c:spPr>
          <a:noFill/>
          <a:ln w="6350">
            <a:solidFill>
              <a:srgbClr val="264F87"/>
            </a:solidFill>
          </a:ln>
          <a:effectLst/>
        </c:spPr>
        <c:txPr>
          <a:bodyPr rot="-60000000" spcFirstLastPara="1" vertOverflow="ellipsis" vert="horz" wrap="square" anchor="ctr" anchorCtr="1"/>
          <a:lstStyle/>
          <a:p>
            <a:pPr>
              <a:defRPr sz="900" b="0" i="0" u="none" strike="noStrike" kern="1200" spc="20" baseline="0">
                <a:solidFill>
                  <a:srgbClr val="264F87"/>
                </a:solidFill>
                <a:latin typeface="+mn-lt"/>
                <a:ea typeface="+mn-ea"/>
                <a:cs typeface="+mn-cs"/>
              </a:defRPr>
            </a:pPr>
            <a:endParaRPr lang="de-DE"/>
          </a:p>
        </c:txPr>
        <c:crossAx val="495505120"/>
        <c:crosses val="autoZero"/>
        <c:crossBetween val="between"/>
      </c:valAx>
      <c:spPr>
        <a:noFill/>
        <a:ln>
          <a:noFill/>
        </a:ln>
        <a:effectLst/>
      </c:spPr>
    </c:plotArea>
    <c:legend>
      <c:legendPos val="b"/>
      <c:layout>
        <c:manualLayout>
          <c:xMode val="edge"/>
          <c:yMode val="edge"/>
          <c:x val="0.18308468237804201"/>
          <c:y val="0.93982718247175612"/>
          <c:w val="0.63383058170650086"/>
          <c:h val="3.698441173114230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264F87"/>
              </a:solidFill>
              <a:latin typeface="+mn-lt"/>
              <a:ea typeface="+mn-ea"/>
              <a:cs typeface="+mn-cs"/>
            </a:defRPr>
          </a:pPr>
          <a:endParaRPr lang="de-DE"/>
        </a:p>
      </c:txPr>
    </c:legend>
    <c:plotVisOnly val="1"/>
    <c:dispBlanksAs val="gap"/>
    <c:showDLblsOverMax val="0"/>
  </c:chart>
  <c:spPr>
    <a:noFill/>
    <a:ln w="6350" cap="flat" cmpd="sng" algn="ctr">
      <a:solidFill>
        <a:srgbClr val="264F87"/>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20" baseline="0">
                <a:solidFill>
                  <a:srgbClr val="264F87"/>
                </a:solidFill>
                <a:latin typeface="+mn-lt"/>
                <a:ea typeface="+mn-ea"/>
                <a:cs typeface="+mn-cs"/>
              </a:defRPr>
            </a:pPr>
            <a:r>
              <a:rPr lang="de-DE" sz="1200">
                <a:solidFill>
                  <a:srgbClr val="264F87"/>
                </a:solidFill>
              </a:rPr>
              <a:t>Indexreihen nach § 6a GasNEV 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rgbClr val="264F87"/>
              </a:solidFill>
              <a:latin typeface="+mn-lt"/>
              <a:ea typeface="+mn-ea"/>
              <a:cs typeface="+mn-cs"/>
            </a:defRPr>
          </a:pPr>
          <a:endParaRPr lang="de-DE"/>
        </a:p>
      </c:txPr>
    </c:title>
    <c:autoTitleDeleted val="0"/>
    <c:plotArea>
      <c:layout>
        <c:manualLayout>
          <c:layoutTarget val="inner"/>
          <c:xMode val="edge"/>
          <c:yMode val="edge"/>
          <c:x val="3.1800260898531288E-2"/>
          <c:y val="0.10254825972840352"/>
          <c:w val="0.96072056221138646"/>
          <c:h val="0.75565591692342793"/>
        </c:manualLayout>
      </c:layout>
      <c:lineChart>
        <c:grouping val="standard"/>
        <c:varyColors val="0"/>
        <c:ser>
          <c:idx val="1"/>
          <c:order val="0"/>
          <c:tx>
            <c:strRef>
              <c:f>'Vergleich Gas 2024 Basis 2021'!$B$130</c:f>
              <c:strCache>
                <c:ptCount val="1"/>
                <c:pt idx="0">
                  <c:v>Gas - Grundstücksanlagen und Gebäude  </c:v>
                </c:pt>
              </c:strCache>
            </c:strRef>
          </c:tx>
          <c:spPr>
            <a:ln w="22225" cap="rnd" cmpd="sng" algn="ctr">
              <a:solidFill>
                <a:srgbClr val="969A27"/>
              </a:solidFill>
              <a:prstDash val="sysDot"/>
              <a:round/>
            </a:ln>
            <a:effectLst/>
          </c:spPr>
          <c:marker>
            <c:symbol val="none"/>
          </c:marker>
          <c:cat>
            <c:numRef>
              <c:f>'Vergleich Gas 2024 Basis 2021'!$D$129:$CF$129</c:f>
              <c:numCache>
                <c:formatCode>General</c:formatCode>
                <c:ptCount val="81"/>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pt idx="80">
                  <c:v>2024</c:v>
                </c:pt>
              </c:numCache>
            </c:numRef>
          </c:cat>
          <c:val>
            <c:numRef>
              <c:f>'Vergleich Gas 2024 Basis 2021'!$D$130:$CF$130</c:f>
              <c:numCache>
                <c:formatCode>0.0000</c:formatCode>
                <c:ptCount val="81"/>
                <c:pt idx="0">
                  <c:v>5.0999999999999996</c:v>
                </c:pt>
                <c:pt idx="1">
                  <c:v>5.3</c:v>
                </c:pt>
                <c:pt idx="2">
                  <c:v>5.7</c:v>
                </c:pt>
                <c:pt idx="3">
                  <c:v>6.6</c:v>
                </c:pt>
                <c:pt idx="4">
                  <c:v>7.2</c:v>
                </c:pt>
                <c:pt idx="5">
                  <c:v>8.1999999999999993</c:v>
                </c:pt>
                <c:pt idx="6">
                  <c:v>7.8</c:v>
                </c:pt>
                <c:pt idx="7">
                  <c:v>9</c:v>
                </c:pt>
                <c:pt idx="8">
                  <c:v>9.6</c:v>
                </c:pt>
                <c:pt idx="9">
                  <c:v>9.3000000000000007</c:v>
                </c:pt>
                <c:pt idx="10">
                  <c:v>9.3000000000000007</c:v>
                </c:pt>
                <c:pt idx="11">
                  <c:v>9.8000000000000007</c:v>
                </c:pt>
                <c:pt idx="12">
                  <c:v>10.1</c:v>
                </c:pt>
                <c:pt idx="13">
                  <c:v>10.5</c:v>
                </c:pt>
                <c:pt idx="14">
                  <c:v>10.8</c:v>
                </c:pt>
                <c:pt idx="15">
                  <c:v>11.1</c:v>
                </c:pt>
                <c:pt idx="16">
                  <c:v>11.9</c:v>
                </c:pt>
                <c:pt idx="17">
                  <c:v>12.7</c:v>
                </c:pt>
                <c:pt idx="18">
                  <c:v>13.6</c:v>
                </c:pt>
                <c:pt idx="19">
                  <c:v>14.3</c:v>
                </c:pt>
                <c:pt idx="20">
                  <c:v>14.8</c:v>
                </c:pt>
                <c:pt idx="21">
                  <c:v>15.4</c:v>
                </c:pt>
                <c:pt idx="22">
                  <c:v>15.8</c:v>
                </c:pt>
                <c:pt idx="23">
                  <c:v>15</c:v>
                </c:pt>
                <c:pt idx="24">
                  <c:v>15.8</c:v>
                </c:pt>
                <c:pt idx="25">
                  <c:v>17.100000000000001</c:v>
                </c:pt>
                <c:pt idx="26">
                  <c:v>20.2</c:v>
                </c:pt>
                <c:pt idx="27">
                  <c:v>22.4</c:v>
                </c:pt>
                <c:pt idx="28">
                  <c:v>23.5</c:v>
                </c:pt>
                <c:pt idx="29">
                  <c:v>24.9</c:v>
                </c:pt>
                <c:pt idx="30">
                  <c:v>26.4</c:v>
                </c:pt>
                <c:pt idx="31">
                  <c:v>27.1</c:v>
                </c:pt>
                <c:pt idx="32">
                  <c:v>28.1</c:v>
                </c:pt>
                <c:pt idx="33">
                  <c:v>29.3</c:v>
                </c:pt>
                <c:pt idx="34">
                  <c:v>30.6</c:v>
                </c:pt>
                <c:pt idx="35">
                  <c:v>32.9</c:v>
                </c:pt>
                <c:pt idx="36">
                  <c:v>36.200000000000003</c:v>
                </c:pt>
                <c:pt idx="37">
                  <c:v>38.4</c:v>
                </c:pt>
                <c:pt idx="38">
                  <c:v>40</c:v>
                </c:pt>
                <c:pt idx="39">
                  <c:v>40.700000000000003</c:v>
                </c:pt>
                <c:pt idx="40">
                  <c:v>41.5</c:v>
                </c:pt>
                <c:pt idx="41">
                  <c:v>41.8</c:v>
                </c:pt>
                <c:pt idx="42">
                  <c:v>42.6</c:v>
                </c:pt>
                <c:pt idx="43">
                  <c:v>43.6</c:v>
                </c:pt>
                <c:pt idx="44">
                  <c:v>44.6</c:v>
                </c:pt>
                <c:pt idx="45">
                  <c:v>46.1</c:v>
                </c:pt>
                <c:pt idx="46">
                  <c:v>48.9</c:v>
                </c:pt>
                <c:pt idx="47">
                  <c:v>52</c:v>
                </c:pt>
                <c:pt idx="48">
                  <c:v>55.2</c:v>
                </c:pt>
                <c:pt idx="49">
                  <c:v>57.1</c:v>
                </c:pt>
                <c:pt idx="50">
                  <c:v>58.3</c:v>
                </c:pt>
                <c:pt idx="51">
                  <c:v>59.6</c:v>
                </c:pt>
                <c:pt idx="52">
                  <c:v>59.8</c:v>
                </c:pt>
                <c:pt idx="53">
                  <c:v>59.4</c:v>
                </c:pt>
                <c:pt idx="54">
                  <c:v>59.1</c:v>
                </c:pt>
                <c:pt idx="55">
                  <c:v>58.8</c:v>
                </c:pt>
                <c:pt idx="56">
                  <c:v>59.2</c:v>
                </c:pt>
                <c:pt idx="57">
                  <c:v>59.4</c:v>
                </c:pt>
                <c:pt idx="58">
                  <c:v>59.6</c:v>
                </c:pt>
                <c:pt idx="59">
                  <c:v>59.7</c:v>
                </c:pt>
                <c:pt idx="60">
                  <c:v>60.6</c:v>
                </c:pt>
                <c:pt idx="61">
                  <c:v>61.9</c:v>
                </c:pt>
                <c:pt idx="62">
                  <c:v>63.3</c:v>
                </c:pt>
                <c:pt idx="63">
                  <c:v>66.099999999999994</c:v>
                </c:pt>
                <c:pt idx="64">
                  <c:v>68.5</c:v>
                </c:pt>
                <c:pt idx="65">
                  <c:v>69.3</c:v>
                </c:pt>
                <c:pt idx="66">
                  <c:v>70</c:v>
                </c:pt>
                <c:pt idx="67">
                  <c:v>72.2</c:v>
                </c:pt>
                <c:pt idx="68">
                  <c:v>74.099999999999994</c:v>
                </c:pt>
                <c:pt idx="69">
                  <c:v>75.5</c:v>
                </c:pt>
                <c:pt idx="70">
                  <c:v>76.8</c:v>
                </c:pt>
                <c:pt idx="71">
                  <c:v>78.099999999999994</c:v>
                </c:pt>
                <c:pt idx="72">
                  <c:v>79.7</c:v>
                </c:pt>
                <c:pt idx="73">
                  <c:v>82.4</c:v>
                </c:pt>
                <c:pt idx="74">
                  <c:v>86.1</c:v>
                </c:pt>
                <c:pt idx="75">
                  <c:v>89.9</c:v>
                </c:pt>
                <c:pt idx="76">
                  <c:v>92.4</c:v>
                </c:pt>
                <c:pt idx="77">
                  <c:v>100</c:v>
                </c:pt>
                <c:pt idx="78">
                  <c:v>117.2</c:v>
                </c:pt>
                <c:pt idx="79">
                  <c:v>127</c:v>
                </c:pt>
                <c:pt idx="80">
                  <c:v>130.69999999999999</c:v>
                </c:pt>
              </c:numCache>
            </c:numRef>
          </c:val>
          <c:smooth val="0"/>
          <c:extLst>
            <c:ext xmlns:c16="http://schemas.microsoft.com/office/drawing/2014/chart" uri="{C3380CC4-5D6E-409C-BE32-E72D297353CC}">
              <c16:uniqueId val="{00000000-5190-481C-AD2E-37715EA53B58}"/>
            </c:ext>
          </c:extLst>
        </c:ser>
        <c:ser>
          <c:idx val="2"/>
          <c:order val="1"/>
          <c:tx>
            <c:strRef>
              <c:f>'Vergleich Gas 2024 Basis 2021'!$B$131</c:f>
              <c:strCache>
                <c:ptCount val="1"/>
                <c:pt idx="0">
                  <c:v>Gas - Rohrleitungen und Hausanschlussleitungen (&lt; 16 bar) </c:v>
                </c:pt>
              </c:strCache>
            </c:strRef>
          </c:tx>
          <c:spPr>
            <a:ln w="22225" cap="rnd" cmpd="sng" algn="ctr">
              <a:solidFill>
                <a:srgbClr val="F18620"/>
              </a:solidFill>
              <a:prstDash val="sysDot"/>
              <a:round/>
            </a:ln>
            <a:effectLst/>
          </c:spPr>
          <c:marker>
            <c:symbol val="none"/>
          </c:marker>
          <c:cat>
            <c:numRef>
              <c:f>'Vergleich Gas 2024 Basis 2021'!$D$129:$CF$129</c:f>
              <c:numCache>
                <c:formatCode>General</c:formatCode>
                <c:ptCount val="81"/>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pt idx="80">
                  <c:v>2024</c:v>
                </c:pt>
              </c:numCache>
            </c:numRef>
          </c:cat>
          <c:val>
            <c:numRef>
              <c:f>'Vergleich Gas 2024 Basis 2021'!$D$131:$CF$131</c:f>
              <c:numCache>
                <c:formatCode>0.0000</c:formatCode>
                <c:ptCount val="81"/>
                <c:pt idx="0">
                  <c:v>0</c:v>
                </c:pt>
                <c:pt idx="1">
                  <c:v>0</c:v>
                </c:pt>
                <c:pt idx="2">
                  <c:v>0</c:v>
                </c:pt>
                <c:pt idx="3">
                  <c:v>0</c:v>
                </c:pt>
                <c:pt idx="4">
                  <c:v>0</c:v>
                </c:pt>
                <c:pt idx="5">
                  <c:v>12.5</c:v>
                </c:pt>
                <c:pt idx="6">
                  <c:v>11.9</c:v>
                </c:pt>
                <c:pt idx="7">
                  <c:v>13.8</c:v>
                </c:pt>
                <c:pt idx="8">
                  <c:v>14.7</c:v>
                </c:pt>
                <c:pt idx="9">
                  <c:v>14.2</c:v>
                </c:pt>
                <c:pt idx="10">
                  <c:v>14.3</c:v>
                </c:pt>
                <c:pt idx="11">
                  <c:v>15</c:v>
                </c:pt>
                <c:pt idx="12">
                  <c:v>15.4</c:v>
                </c:pt>
                <c:pt idx="13">
                  <c:v>16</c:v>
                </c:pt>
                <c:pt idx="14">
                  <c:v>16.5</c:v>
                </c:pt>
                <c:pt idx="15">
                  <c:v>17.8</c:v>
                </c:pt>
                <c:pt idx="16">
                  <c:v>19.2</c:v>
                </c:pt>
                <c:pt idx="17">
                  <c:v>20.6</c:v>
                </c:pt>
                <c:pt idx="18">
                  <c:v>21.9</c:v>
                </c:pt>
                <c:pt idx="19">
                  <c:v>23</c:v>
                </c:pt>
                <c:pt idx="20">
                  <c:v>23.3</c:v>
                </c:pt>
                <c:pt idx="21">
                  <c:v>22.8</c:v>
                </c:pt>
                <c:pt idx="22">
                  <c:v>22.9</c:v>
                </c:pt>
                <c:pt idx="23">
                  <c:v>21.9</c:v>
                </c:pt>
                <c:pt idx="24">
                  <c:v>23.2</c:v>
                </c:pt>
                <c:pt idx="25">
                  <c:v>24.3</c:v>
                </c:pt>
                <c:pt idx="26">
                  <c:v>28.3</c:v>
                </c:pt>
                <c:pt idx="27">
                  <c:v>30.7</c:v>
                </c:pt>
                <c:pt idx="28">
                  <c:v>31.7</c:v>
                </c:pt>
                <c:pt idx="29">
                  <c:v>33</c:v>
                </c:pt>
                <c:pt idx="30">
                  <c:v>35.200000000000003</c:v>
                </c:pt>
                <c:pt idx="31">
                  <c:v>35.799999999999997</c:v>
                </c:pt>
                <c:pt idx="32">
                  <c:v>36.6</c:v>
                </c:pt>
                <c:pt idx="33">
                  <c:v>37.799999999999997</c:v>
                </c:pt>
                <c:pt idx="34">
                  <c:v>40</c:v>
                </c:pt>
                <c:pt idx="35">
                  <c:v>44</c:v>
                </c:pt>
                <c:pt idx="36">
                  <c:v>48.6</c:v>
                </c:pt>
                <c:pt idx="37">
                  <c:v>50</c:v>
                </c:pt>
                <c:pt idx="38">
                  <c:v>49</c:v>
                </c:pt>
                <c:pt idx="39">
                  <c:v>48.8</c:v>
                </c:pt>
                <c:pt idx="40">
                  <c:v>49.4</c:v>
                </c:pt>
                <c:pt idx="41">
                  <c:v>49.5</c:v>
                </c:pt>
                <c:pt idx="42">
                  <c:v>50.6</c:v>
                </c:pt>
                <c:pt idx="43">
                  <c:v>51.5</c:v>
                </c:pt>
                <c:pt idx="44">
                  <c:v>52.3</c:v>
                </c:pt>
                <c:pt idx="45">
                  <c:v>53.8</c:v>
                </c:pt>
                <c:pt idx="46">
                  <c:v>57.5</c:v>
                </c:pt>
                <c:pt idx="47">
                  <c:v>61.7</c:v>
                </c:pt>
                <c:pt idx="48">
                  <c:v>65.7</c:v>
                </c:pt>
                <c:pt idx="49">
                  <c:v>67.599999999999994</c:v>
                </c:pt>
                <c:pt idx="50">
                  <c:v>68.3</c:v>
                </c:pt>
                <c:pt idx="51">
                  <c:v>69</c:v>
                </c:pt>
                <c:pt idx="52">
                  <c:v>67.8</c:v>
                </c:pt>
                <c:pt idx="53">
                  <c:v>66.599999999999994</c:v>
                </c:pt>
                <c:pt idx="54">
                  <c:v>65.400000000000006</c:v>
                </c:pt>
                <c:pt idx="55">
                  <c:v>65.099999999999994</c:v>
                </c:pt>
                <c:pt idx="56">
                  <c:v>65.3</c:v>
                </c:pt>
                <c:pt idx="57">
                  <c:v>65.099999999999994</c:v>
                </c:pt>
                <c:pt idx="58">
                  <c:v>65</c:v>
                </c:pt>
                <c:pt idx="59">
                  <c:v>64.7</c:v>
                </c:pt>
                <c:pt idx="60">
                  <c:v>64.7</c:v>
                </c:pt>
                <c:pt idx="61">
                  <c:v>64.8</c:v>
                </c:pt>
                <c:pt idx="62">
                  <c:v>66.400000000000006</c:v>
                </c:pt>
                <c:pt idx="63">
                  <c:v>68.400000000000006</c:v>
                </c:pt>
                <c:pt idx="64">
                  <c:v>70.5</c:v>
                </c:pt>
                <c:pt idx="65">
                  <c:v>71.7</c:v>
                </c:pt>
                <c:pt idx="66">
                  <c:v>72</c:v>
                </c:pt>
                <c:pt idx="67">
                  <c:v>73.400000000000006</c:v>
                </c:pt>
                <c:pt idx="68">
                  <c:v>75.3</c:v>
                </c:pt>
                <c:pt idx="69">
                  <c:v>76.599999999999994</c:v>
                </c:pt>
                <c:pt idx="70">
                  <c:v>77.8</c:v>
                </c:pt>
                <c:pt idx="71">
                  <c:v>79.3</c:v>
                </c:pt>
                <c:pt idx="72">
                  <c:v>80.599999999999994</c:v>
                </c:pt>
                <c:pt idx="73">
                  <c:v>83.5</c:v>
                </c:pt>
                <c:pt idx="74">
                  <c:v>88.3</c:v>
                </c:pt>
                <c:pt idx="75">
                  <c:v>93.2</c:v>
                </c:pt>
                <c:pt idx="76">
                  <c:v>95.4</c:v>
                </c:pt>
                <c:pt idx="77">
                  <c:v>100</c:v>
                </c:pt>
                <c:pt idx="78">
                  <c:v>115</c:v>
                </c:pt>
                <c:pt idx="79">
                  <c:v>126</c:v>
                </c:pt>
                <c:pt idx="80">
                  <c:v>131.19999999999999</c:v>
                </c:pt>
              </c:numCache>
            </c:numRef>
          </c:val>
          <c:smooth val="0"/>
          <c:extLst>
            <c:ext xmlns:c16="http://schemas.microsoft.com/office/drawing/2014/chart" uri="{C3380CC4-5D6E-409C-BE32-E72D297353CC}">
              <c16:uniqueId val="{00000001-5190-481C-AD2E-37715EA53B58}"/>
            </c:ext>
          </c:extLst>
        </c:ser>
        <c:ser>
          <c:idx val="3"/>
          <c:order val="2"/>
          <c:tx>
            <c:strRef>
              <c:f>'Vergleich Gas 2024 Basis 2021'!$B$132</c:f>
              <c:strCache>
                <c:ptCount val="1"/>
                <c:pt idx="0">
                  <c:v>Gas - Rohrleitungen &gt; 16 bar </c:v>
                </c:pt>
              </c:strCache>
            </c:strRef>
          </c:tx>
          <c:spPr>
            <a:ln w="22225" cap="rnd" cmpd="sng" algn="ctr">
              <a:solidFill>
                <a:srgbClr val="B8265D"/>
              </a:solidFill>
              <a:prstDash val="sysDot"/>
              <a:round/>
            </a:ln>
            <a:effectLst/>
          </c:spPr>
          <c:marker>
            <c:symbol val="none"/>
          </c:marker>
          <c:cat>
            <c:numRef>
              <c:f>'Vergleich Gas 2024 Basis 2021'!$D$129:$CF$129</c:f>
              <c:numCache>
                <c:formatCode>General</c:formatCode>
                <c:ptCount val="81"/>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pt idx="80">
                  <c:v>2024</c:v>
                </c:pt>
              </c:numCache>
            </c:numRef>
          </c:cat>
          <c:val>
            <c:numRef>
              <c:f>'Vergleich Gas 2024 Basis 2021'!$D$132:$CF$132</c:f>
              <c:numCache>
                <c:formatCode>0.0000</c:formatCode>
                <c:ptCount val="81"/>
                <c:pt idx="0">
                  <c:v>0</c:v>
                </c:pt>
                <c:pt idx="1">
                  <c:v>0</c:v>
                </c:pt>
                <c:pt idx="2">
                  <c:v>0</c:v>
                </c:pt>
                <c:pt idx="3">
                  <c:v>0</c:v>
                </c:pt>
                <c:pt idx="4">
                  <c:v>0</c:v>
                </c:pt>
                <c:pt idx="5">
                  <c:v>14.4</c:v>
                </c:pt>
                <c:pt idx="6">
                  <c:v>14.3</c:v>
                </c:pt>
                <c:pt idx="7">
                  <c:v>17</c:v>
                </c:pt>
                <c:pt idx="8">
                  <c:v>21</c:v>
                </c:pt>
                <c:pt idx="9">
                  <c:v>21.2</c:v>
                </c:pt>
                <c:pt idx="10">
                  <c:v>20.9</c:v>
                </c:pt>
                <c:pt idx="11">
                  <c:v>21.7</c:v>
                </c:pt>
                <c:pt idx="12">
                  <c:v>22.3</c:v>
                </c:pt>
                <c:pt idx="13">
                  <c:v>23.4</c:v>
                </c:pt>
                <c:pt idx="14">
                  <c:v>23.9</c:v>
                </c:pt>
                <c:pt idx="15">
                  <c:v>24.6</c:v>
                </c:pt>
                <c:pt idx="16">
                  <c:v>25.5</c:v>
                </c:pt>
                <c:pt idx="17">
                  <c:v>26.2</c:v>
                </c:pt>
                <c:pt idx="18">
                  <c:v>26.8</c:v>
                </c:pt>
                <c:pt idx="19">
                  <c:v>27.3</c:v>
                </c:pt>
                <c:pt idx="20">
                  <c:v>27.5</c:v>
                </c:pt>
                <c:pt idx="21">
                  <c:v>27.1</c:v>
                </c:pt>
                <c:pt idx="22">
                  <c:v>27.2</c:v>
                </c:pt>
                <c:pt idx="23">
                  <c:v>25.7</c:v>
                </c:pt>
                <c:pt idx="24">
                  <c:v>26.3</c:v>
                </c:pt>
                <c:pt idx="25">
                  <c:v>27.4</c:v>
                </c:pt>
                <c:pt idx="26">
                  <c:v>30.7</c:v>
                </c:pt>
                <c:pt idx="27">
                  <c:v>32.299999999999997</c:v>
                </c:pt>
                <c:pt idx="28">
                  <c:v>32.9</c:v>
                </c:pt>
                <c:pt idx="29">
                  <c:v>34.9</c:v>
                </c:pt>
                <c:pt idx="30">
                  <c:v>38.299999999999997</c:v>
                </c:pt>
                <c:pt idx="31">
                  <c:v>38.1</c:v>
                </c:pt>
                <c:pt idx="32">
                  <c:v>39</c:v>
                </c:pt>
                <c:pt idx="33">
                  <c:v>39.299999999999997</c:v>
                </c:pt>
                <c:pt idx="34">
                  <c:v>41</c:v>
                </c:pt>
                <c:pt idx="35">
                  <c:v>43.6</c:v>
                </c:pt>
                <c:pt idx="36">
                  <c:v>46.6</c:v>
                </c:pt>
                <c:pt idx="37">
                  <c:v>47.7</c:v>
                </c:pt>
                <c:pt idx="38">
                  <c:v>49.7</c:v>
                </c:pt>
                <c:pt idx="39">
                  <c:v>48.8</c:v>
                </c:pt>
                <c:pt idx="40">
                  <c:v>49.5</c:v>
                </c:pt>
                <c:pt idx="41">
                  <c:v>50.9</c:v>
                </c:pt>
                <c:pt idx="42">
                  <c:v>52</c:v>
                </c:pt>
                <c:pt idx="43">
                  <c:v>51.5</c:v>
                </c:pt>
                <c:pt idx="44">
                  <c:v>52.3</c:v>
                </c:pt>
                <c:pt idx="45">
                  <c:v>54.2</c:v>
                </c:pt>
                <c:pt idx="46">
                  <c:v>56.7</c:v>
                </c:pt>
                <c:pt idx="47">
                  <c:v>59</c:v>
                </c:pt>
                <c:pt idx="48">
                  <c:v>61.3</c:v>
                </c:pt>
                <c:pt idx="49">
                  <c:v>60.4</c:v>
                </c:pt>
                <c:pt idx="50">
                  <c:v>61</c:v>
                </c:pt>
                <c:pt idx="51">
                  <c:v>63.5</c:v>
                </c:pt>
                <c:pt idx="52">
                  <c:v>62.1</c:v>
                </c:pt>
                <c:pt idx="53">
                  <c:v>61.3</c:v>
                </c:pt>
                <c:pt idx="54">
                  <c:v>61</c:v>
                </c:pt>
                <c:pt idx="55">
                  <c:v>60.1</c:v>
                </c:pt>
                <c:pt idx="56">
                  <c:v>61.7</c:v>
                </c:pt>
                <c:pt idx="57">
                  <c:v>62.6</c:v>
                </c:pt>
                <c:pt idx="58">
                  <c:v>62.5</c:v>
                </c:pt>
                <c:pt idx="59">
                  <c:v>63</c:v>
                </c:pt>
                <c:pt idx="60">
                  <c:v>66.400000000000006</c:v>
                </c:pt>
                <c:pt idx="61">
                  <c:v>69.900000000000006</c:v>
                </c:pt>
                <c:pt idx="62">
                  <c:v>71.5</c:v>
                </c:pt>
                <c:pt idx="63">
                  <c:v>76</c:v>
                </c:pt>
                <c:pt idx="64">
                  <c:v>80</c:v>
                </c:pt>
                <c:pt idx="65">
                  <c:v>77.2</c:v>
                </c:pt>
                <c:pt idx="66">
                  <c:v>76.8</c:v>
                </c:pt>
                <c:pt idx="67">
                  <c:v>80.599999999999994</c:v>
                </c:pt>
                <c:pt idx="68">
                  <c:v>81.900000000000006</c:v>
                </c:pt>
                <c:pt idx="69">
                  <c:v>81.099999999999994</c:v>
                </c:pt>
                <c:pt idx="70">
                  <c:v>81.400000000000006</c:v>
                </c:pt>
                <c:pt idx="71">
                  <c:v>81.400000000000006</c:v>
                </c:pt>
                <c:pt idx="72">
                  <c:v>80.8</c:v>
                </c:pt>
                <c:pt idx="73">
                  <c:v>85.1</c:v>
                </c:pt>
                <c:pt idx="74">
                  <c:v>90.5</c:v>
                </c:pt>
                <c:pt idx="75">
                  <c:v>93.5</c:v>
                </c:pt>
                <c:pt idx="76">
                  <c:v>93.6</c:v>
                </c:pt>
                <c:pt idx="77">
                  <c:v>100</c:v>
                </c:pt>
                <c:pt idx="78">
                  <c:v>120.2</c:v>
                </c:pt>
                <c:pt idx="79">
                  <c:v>128.9</c:v>
                </c:pt>
                <c:pt idx="80">
                  <c:v>130.1</c:v>
                </c:pt>
              </c:numCache>
            </c:numRef>
          </c:val>
          <c:smooth val="0"/>
          <c:extLst>
            <c:ext xmlns:c16="http://schemas.microsoft.com/office/drawing/2014/chart" uri="{C3380CC4-5D6E-409C-BE32-E72D297353CC}">
              <c16:uniqueId val="{00000002-5190-481C-AD2E-37715EA53B58}"/>
            </c:ext>
          </c:extLst>
        </c:ser>
        <c:ser>
          <c:idx val="4"/>
          <c:order val="3"/>
          <c:tx>
            <c:strRef>
              <c:f>'Vergleich Gas 2024 Basis 2021'!$B$133</c:f>
              <c:strCache>
                <c:ptCount val="1"/>
                <c:pt idx="0">
                  <c:v>Gas - übrige Anlagengruppen </c:v>
                </c:pt>
              </c:strCache>
            </c:strRef>
          </c:tx>
          <c:spPr>
            <a:ln w="22225" cap="rnd" cmpd="sng" algn="ctr">
              <a:solidFill>
                <a:srgbClr val="0F7033"/>
              </a:solidFill>
              <a:prstDash val="sysDot"/>
              <a:round/>
            </a:ln>
            <a:effectLst/>
          </c:spPr>
          <c:marker>
            <c:symbol val="none"/>
          </c:marker>
          <c:cat>
            <c:numRef>
              <c:f>'Vergleich Gas 2024 Basis 2021'!$D$129:$CF$129</c:f>
              <c:numCache>
                <c:formatCode>General</c:formatCode>
                <c:ptCount val="81"/>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pt idx="80">
                  <c:v>2024</c:v>
                </c:pt>
              </c:numCache>
            </c:numRef>
          </c:cat>
          <c:val>
            <c:numRef>
              <c:f>'Vergleich Gas 2024 Basis 2021'!$D$133:$CF$133</c:f>
              <c:numCache>
                <c:formatCode>0.0000</c:formatCode>
                <c:ptCount val="81"/>
                <c:pt idx="0">
                  <c:v>0</c:v>
                </c:pt>
                <c:pt idx="1">
                  <c:v>0</c:v>
                </c:pt>
                <c:pt idx="2">
                  <c:v>0</c:v>
                </c:pt>
                <c:pt idx="3">
                  <c:v>0</c:v>
                </c:pt>
                <c:pt idx="4">
                  <c:v>0</c:v>
                </c:pt>
                <c:pt idx="5">
                  <c:v>24.5</c:v>
                </c:pt>
                <c:pt idx="6">
                  <c:v>23.9</c:v>
                </c:pt>
                <c:pt idx="7">
                  <c:v>28.2</c:v>
                </c:pt>
                <c:pt idx="8">
                  <c:v>29</c:v>
                </c:pt>
                <c:pt idx="9">
                  <c:v>28.2</c:v>
                </c:pt>
                <c:pt idx="10">
                  <c:v>27.7</c:v>
                </c:pt>
                <c:pt idx="11">
                  <c:v>28.2</c:v>
                </c:pt>
                <c:pt idx="12">
                  <c:v>28.8</c:v>
                </c:pt>
                <c:pt idx="13">
                  <c:v>29.3</c:v>
                </c:pt>
                <c:pt idx="14">
                  <c:v>29.1</c:v>
                </c:pt>
                <c:pt idx="15">
                  <c:v>29</c:v>
                </c:pt>
                <c:pt idx="16">
                  <c:v>29.3</c:v>
                </c:pt>
                <c:pt idx="17">
                  <c:v>29.7</c:v>
                </c:pt>
                <c:pt idx="18">
                  <c:v>29.8</c:v>
                </c:pt>
                <c:pt idx="19">
                  <c:v>30</c:v>
                </c:pt>
                <c:pt idx="20">
                  <c:v>30.5</c:v>
                </c:pt>
                <c:pt idx="21">
                  <c:v>31.3</c:v>
                </c:pt>
                <c:pt idx="22">
                  <c:v>31.7</c:v>
                </c:pt>
                <c:pt idx="23">
                  <c:v>31.3</c:v>
                </c:pt>
                <c:pt idx="24">
                  <c:v>31.3</c:v>
                </c:pt>
                <c:pt idx="25">
                  <c:v>31.8</c:v>
                </c:pt>
                <c:pt idx="26">
                  <c:v>33.4</c:v>
                </c:pt>
                <c:pt idx="27">
                  <c:v>34.700000000000003</c:v>
                </c:pt>
                <c:pt idx="28">
                  <c:v>35.799999999999997</c:v>
                </c:pt>
                <c:pt idx="29">
                  <c:v>38</c:v>
                </c:pt>
                <c:pt idx="30">
                  <c:v>43.2</c:v>
                </c:pt>
                <c:pt idx="31">
                  <c:v>45.1</c:v>
                </c:pt>
                <c:pt idx="32">
                  <c:v>46.8</c:v>
                </c:pt>
                <c:pt idx="33">
                  <c:v>48.1</c:v>
                </c:pt>
                <c:pt idx="34">
                  <c:v>48.7</c:v>
                </c:pt>
                <c:pt idx="35">
                  <c:v>50.5</c:v>
                </c:pt>
                <c:pt idx="36">
                  <c:v>53.8</c:v>
                </c:pt>
                <c:pt idx="37">
                  <c:v>57.4</c:v>
                </c:pt>
                <c:pt idx="38">
                  <c:v>61</c:v>
                </c:pt>
                <c:pt idx="39">
                  <c:v>62.1</c:v>
                </c:pt>
                <c:pt idx="40">
                  <c:v>63.9</c:v>
                </c:pt>
                <c:pt idx="41">
                  <c:v>65.3</c:v>
                </c:pt>
                <c:pt idx="42">
                  <c:v>64.8</c:v>
                </c:pt>
                <c:pt idx="43">
                  <c:v>63.3</c:v>
                </c:pt>
                <c:pt idx="44">
                  <c:v>64.2</c:v>
                </c:pt>
                <c:pt idx="45">
                  <c:v>65.900000000000006</c:v>
                </c:pt>
                <c:pt idx="46">
                  <c:v>66.900000000000006</c:v>
                </c:pt>
                <c:pt idx="47">
                  <c:v>68.400000000000006</c:v>
                </c:pt>
                <c:pt idx="48">
                  <c:v>69.400000000000006</c:v>
                </c:pt>
                <c:pt idx="49">
                  <c:v>69.400000000000006</c:v>
                </c:pt>
                <c:pt idx="50">
                  <c:v>69.599999999999994</c:v>
                </c:pt>
                <c:pt idx="51">
                  <c:v>70.900000000000006</c:v>
                </c:pt>
                <c:pt idx="52">
                  <c:v>69.7</c:v>
                </c:pt>
                <c:pt idx="53">
                  <c:v>70.5</c:v>
                </c:pt>
                <c:pt idx="54">
                  <c:v>70.5</c:v>
                </c:pt>
                <c:pt idx="55">
                  <c:v>69.400000000000006</c:v>
                </c:pt>
                <c:pt idx="56">
                  <c:v>70.7</c:v>
                </c:pt>
                <c:pt idx="57">
                  <c:v>73</c:v>
                </c:pt>
                <c:pt idx="58">
                  <c:v>72.599999999999994</c:v>
                </c:pt>
                <c:pt idx="59">
                  <c:v>73.7</c:v>
                </c:pt>
                <c:pt idx="60">
                  <c:v>74.7</c:v>
                </c:pt>
                <c:pt idx="61">
                  <c:v>77.599999999999994</c:v>
                </c:pt>
                <c:pt idx="62">
                  <c:v>81.7</c:v>
                </c:pt>
                <c:pt idx="63">
                  <c:v>82.7</c:v>
                </c:pt>
                <c:pt idx="64">
                  <c:v>86.9</c:v>
                </c:pt>
                <c:pt idx="65">
                  <c:v>84</c:v>
                </c:pt>
                <c:pt idx="66">
                  <c:v>84.7</c:v>
                </c:pt>
                <c:pt idx="67">
                  <c:v>88.8</c:v>
                </c:pt>
                <c:pt idx="68">
                  <c:v>90</c:v>
                </c:pt>
                <c:pt idx="69">
                  <c:v>90.1</c:v>
                </c:pt>
                <c:pt idx="70">
                  <c:v>89.5</c:v>
                </c:pt>
                <c:pt idx="71">
                  <c:v>88.3</c:v>
                </c:pt>
                <c:pt idx="72">
                  <c:v>87.1</c:v>
                </c:pt>
                <c:pt idx="73">
                  <c:v>89.3</c:v>
                </c:pt>
                <c:pt idx="74">
                  <c:v>91.4</c:v>
                </c:pt>
                <c:pt idx="75">
                  <c:v>92.5</c:v>
                </c:pt>
                <c:pt idx="76">
                  <c:v>92.1</c:v>
                </c:pt>
                <c:pt idx="77">
                  <c:v>100</c:v>
                </c:pt>
                <c:pt idx="78">
                  <c:v>128.9</c:v>
                </c:pt>
                <c:pt idx="79">
                  <c:v>130.4</c:v>
                </c:pt>
                <c:pt idx="80">
                  <c:v>128.19999999999999</c:v>
                </c:pt>
              </c:numCache>
            </c:numRef>
          </c:val>
          <c:smooth val="0"/>
          <c:extLst>
            <c:ext xmlns:c16="http://schemas.microsoft.com/office/drawing/2014/chart" uri="{C3380CC4-5D6E-409C-BE32-E72D297353CC}">
              <c16:uniqueId val="{00000003-5190-481C-AD2E-37715EA53B58}"/>
            </c:ext>
          </c:extLst>
        </c:ser>
        <c:ser>
          <c:idx val="0"/>
          <c:order val="4"/>
          <c:tx>
            <c:strRef>
              <c:f>'Vergleich Gas 2024 Basis 2021'!$B$134</c:f>
              <c:strCache>
                <c:ptCount val="1"/>
                <c:pt idx="0">
                  <c:v>Verbraucherpreisindex Basis 2020=100</c:v>
                </c:pt>
              </c:strCache>
            </c:strRef>
          </c:tx>
          <c:spPr>
            <a:ln w="22225" cap="rnd" cmpd="sng" algn="ctr">
              <a:solidFill>
                <a:schemeClr val="accent1"/>
              </a:solidFill>
              <a:round/>
            </a:ln>
            <a:effectLst/>
          </c:spPr>
          <c:marker>
            <c:symbol val="none"/>
          </c:marker>
          <c:cat>
            <c:numRef>
              <c:f>'Vergleich Gas 2024 Basis 2021'!$D$129:$CF$129</c:f>
              <c:numCache>
                <c:formatCode>General</c:formatCode>
                <c:ptCount val="81"/>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pt idx="80">
                  <c:v>2024</c:v>
                </c:pt>
              </c:numCache>
            </c:numRef>
          </c:cat>
          <c:val>
            <c:numRef>
              <c:f>'Vergleich Gas 2024 Basis 2021'!$D$134:$CF$134</c:f>
              <c:numCache>
                <c:formatCode>General</c:formatCode>
                <c:ptCount val="81"/>
                <c:pt idx="47" formatCode="0.0000">
                  <c:v>61.9</c:v>
                </c:pt>
                <c:pt idx="48" formatCode="0.0000">
                  <c:v>65</c:v>
                </c:pt>
                <c:pt idx="49" formatCode="0.0000">
                  <c:v>67.900000000000006</c:v>
                </c:pt>
                <c:pt idx="50" formatCode="0.0000">
                  <c:v>69.7</c:v>
                </c:pt>
                <c:pt idx="51" formatCode="0.0000">
                  <c:v>71</c:v>
                </c:pt>
                <c:pt idx="52" formatCode="0.0000">
                  <c:v>72</c:v>
                </c:pt>
                <c:pt idx="53" formatCode="0.0000">
                  <c:v>73.400000000000006</c:v>
                </c:pt>
                <c:pt idx="54" formatCode="0.0000">
                  <c:v>74</c:v>
                </c:pt>
                <c:pt idx="55" formatCode="0.0000">
                  <c:v>74.5</c:v>
                </c:pt>
                <c:pt idx="56" formatCode="0.0000">
                  <c:v>75.5</c:v>
                </c:pt>
                <c:pt idx="57" formatCode="0.0000">
                  <c:v>77</c:v>
                </c:pt>
                <c:pt idx="58" formatCode="0.0000">
                  <c:v>78.099999999999994</c:v>
                </c:pt>
                <c:pt idx="59" formatCode="0.0000">
                  <c:v>78.900000000000006</c:v>
                </c:pt>
                <c:pt idx="60" formatCode="0.0000">
                  <c:v>80.2</c:v>
                </c:pt>
                <c:pt idx="61" formatCode="0.0000">
                  <c:v>81.5</c:v>
                </c:pt>
                <c:pt idx="62" formatCode="0.0000">
                  <c:v>82.8</c:v>
                </c:pt>
                <c:pt idx="63" formatCode="0.0000">
                  <c:v>84.7</c:v>
                </c:pt>
                <c:pt idx="64" formatCode="0.0000">
                  <c:v>86.9</c:v>
                </c:pt>
                <c:pt idx="65" formatCode="0.0000">
                  <c:v>87.2</c:v>
                </c:pt>
                <c:pt idx="66" formatCode="0.0000">
                  <c:v>88.1</c:v>
                </c:pt>
                <c:pt idx="67" formatCode="0.0000">
                  <c:v>90</c:v>
                </c:pt>
                <c:pt idx="68" formatCode="0.0000">
                  <c:v>91.7</c:v>
                </c:pt>
                <c:pt idx="69" formatCode="0.0000">
                  <c:v>93.1</c:v>
                </c:pt>
                <c:pt idx="70" formatCode="0.0000">
                  <c:v>94</c:v>
                </c:pt>
                <c:pt idx="71" formatCode="0.0000">
                  <c:v>94.5</c:v>
                </c:pt>
                <c:pt idx="72" formatCode="0.0000">
                  <c:v>95</c:v>
                </c:pt>
                <c:pt idx="73" formatCode="0.0000">
                  <c:v>96.4</c:v>
                </c:pt>
                <c:pt idx="74" formatCode="0.0000">
                  <c:v>98.1</c:v>
                </c:pt>
                <c:pt idx="75" formatCode="0.0000">
                  <c:v>99.5</c:v>
                </c:pt>
                <c:pt idx="76" formatCode="0.0000">
                  <c:v>100</c:v>
                </c:pt>
                <c:pt idx="77" formatCode="0.0000">
                  <c:v>103.1</c:v>
                </c:pt>
                <c:pt idx="78" formatCode="0.0000">
                  <c:v>110.2</c:v>
                </c:pt>
                <c:pt idx="79" formatCode="0.0000">
                  <c:v>116.7</c:v>
                </c:pt>
                <c:pt idx="80" formatCode="0.0000">
                  <c:v>119.3</c:v>
                </c:pt>
              </c:numCache>
            </c:numRef>
          </c:val>
          <c:smooth val="0"/>
          <c:extLst>
            <c:ext xmlns:c16="http://schemas.microsoft.com/office/drawing/2014/chart" uri="{C3380CC4-5D6E-409C-BE32-E72D297353CC}">
              <c16:uniqueId val="{00000000-2768-4662-90C7-91843C2A7580}"/>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495505120"/>
        <c:axId val="836700128"/>
      </c:lineChart>
      <c:catAx>
        <c:axId val="495505120"/>
        <c:scaling>
          <c:orientation val="minMax"/>
        </c:scaling>
        <c:delete val="0"/>
        <c:axPos val="b"/>
        <c:numFmt formatCode="General" sourceLinked="1"/>
        <c:majorTickMark val="none"/>
        <c:minorTickMark val="none"/>
        <c:tickLblPos val="nextTo"/>
        <c:spPr>
          <a:noFill/>
          <a:ln w="9525" cap="flat" cmpd="sng" algn="ctr">
            <a:solidFill>
              <a:srgbClr val="264F87"/>
            </a:solidFill>
            <a:round/>
          </a:ln>
          <a:effectLst/>
        </c:spPr>
        <c:txPr>
          <a:bodyPr rot="0" spcFirstLastPara="1" vertOverflow="ellipsis" wrap="square" anchor="ctr" anchorCtr="1"/>
          <a:lstStyle/>
          <a:p>
            <a:pPr>
              <a:defRPr sz="900" b="0" i="0" u="none" strike="noStrike" kern="1200" spc="20" baseline="0">
                <a:solidFill>
                  <a:srgbClr val="264F87"/>
                </a:solidFill>
                <a:latin typeface="+mn-lt"/>
                <a:ea typeface="+mn-ea"/>
                <a:cs typeface="+mn-cs"/>
              </a:defRPr>
            </a:pPr>
            <a:endParaRPr lang="de-DE"/>
          </a:p>
        </c:txPr>
        <c:crossAx val="836700128"/>
        <c:crosses val="autoZero"/>
        <c:auto val="1"/>
        <c:lblAlgn val="ctr"/>
        <c:lblOffset val="100"/>
        <c:noMultiLvlLbl val="0"/>
      </c:catAx>
      <c:valAx>
        <c:axId val="836700128"/>
        <c:scaling>
          <c:orientation val="minMax"/>
          <c:max val="165"/>
          <c:min val="6"/>
        </c:scaling>
        <c:delete val="0"/>
        <c:axPos val="l"/>
        <c:numFmt formatCode="0.0000" sourceLinked="1"/>
        <c:majorTickMark val="none"/>
        <c:minorTickMark val="none"/>
        <c:tickLblPos val="nextTo"/>
        <c:spPr>
          <a:noFill/>
          <a:ln w="6350">
            <a:solidFill>
              <a:srgbClr val="264F87"/>
            </a:solidFill>
          </a:ln>
          <a:effectLst/>
        </c:spPr>
        <c:txPr>
          <a:bodyPr rot="-60000000" spcFirstLastPara="1" vertOverflow="ellipsis" vert="horz" wrap="square" anchor="ctr" anchorCtr="1"/>
          <a:lstStyle/>
          <a:p>
            <a:pPr>
              <a:defRPr sz="900" b="0" i="0" u="none" strike="noStrike" kern="1200" spc="20" baseline="0">
                <a:solidFill>
                  <a:srgbClr val="264F87"/>
                </a:solidFill>
                <a:latin typeface="+mn-lt"/>
                <a:ea typeface="+mn-ea"/>
                <a:cs typeface="+mn-cs"/>
              </a:defRPr>
            </a:pPr>
            <a:endParaRPr lang="de-DE"/>
          </a:p>
        </c:txPr>
        <c:crossAx val="495505120"/>
        <c:crosses val="autoZero"/>
        <c:crossBetween val="between"/>
        <c:majorUnit val="50"/>
      </c:valAx>
      <c:spPr>
        <a:noFill/>
        <a:ln>
          <a:noFill/>
        </a:ln>
        <a:effectLst/>
      </c:spPr>
    </c:plotArea>
    <c:legend>
      <c:legendPos val="b"/>
      <c:layout>
        <c:manualLayout>
          <c:xMode val="edge"/>
          <c:yMode val="edge"/>
          <c:x val="0.18308468237804201"/>
          <c:y val="0.93982718247175612"/>
          <c:w val="0.53515599544720938"/>
          <c:h val="5.099767719741002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264F87"/>
              </a:solidFill>
              <a:latin typeface="+mn-lt"/>
              <a:ea typeface="+mn-ea"/>
              <a:cs typeface="+mn-cs"/>
            </a:defRPr>
          </a:pPr>
          <a:endParaRPr lang="de-DE"/>
        </a:p>
      </c:txPr>
    </c:legend>
    <c:plotVisOnly val="1"/>
    <c:dispBlanksAs val="gap"/>
    <c:showDLblsOverMax val="0"/>
  </c:chart>
  <c:spPr>
    <a:noFill/>
    <a:ln w="6350" cap="flat" cmpd="sng" algn="ctr">
      <a:solidFill>
        <a:srgbClr val="264F87"/>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cap="none" spc="20" baseline="0">
                <a:solidFill>
                  <a:schemeClr val="dk1"/>
                </a:solidFill>
                <a:latin typeface="Arial" panose="020B0604020202020204" pitchFamily="34" charset="0"/>
                <a:ea typeface="+mn-ea"/>
                <a:cs typeface="Arial" panose="020B0604020202020204" pitchFamily="34" charset="0"/>
              </a:defRPr>
            </a:pPr>
            <a:r>
              <a:rPr lang="de-DE"/>
              <a:t>Basisindexreihen §6a Abs. 1 Gas-/ StromNEV</a:t>
            </a:r>
          </a:p>
        </c:rich>
      </c:tx>
      <c:layout>
        <c:manualLayout>
          <c:xMode val="edge"/>
          <c:yMode val="edge"/>
          <c:x val="0.42975738818042203"/>
          <c:y val="2.4688579093991109E-2"/>
        </c:manualLayout>
      </c:layout>
      <c:overlay val="0"/>
      <c:spPr>
        <a:noFill/>
        <a:ln>
          <a:noFill/>
        </a:ln>
        <a:effectLst/>
      </c:spPr>
      <c:txPr>
        <a:bodyPr rot="0" spcFirstLastPara="1" vertOverflow="ellipsis" vert="horz" wrap="square" anchor="ctr" anchorCtr="1"/>
        <a:lstStyle/>
        <a:p>
          <a:pPr>
            <a:defRPr lang="en-US" sz="1080" b="0" i="0" u="none" strike="noStrike" kern="1200" cap="none" spc="20" baseline="0">
              <a:solidFill>
                <a:schemeClr val="dk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4.0764362833418916E-2"/>
          <c:y val="9.8770011726872484E-2"/>
          <c:w val="0.95055208995375839"/>
          <c:h val="0.73429487994652243"/>
        </c:manualLayout>
      </c:layout>
      <c:lineChart>
        <c:grouping val="standard"/>
        <c:varyColors val="0"/>
        <c:ser>
          <c:idx val="0"/>
          <c:order val="0"/>
          <c:tx>
            <c:strRef>
              <c:f>'Grafik Entwicklung 2024 Bas.''21'!$B$10</c:f>
              <c:strCache>
                <c:ptCount val="1"/>
                <c:pt idx="0">
                  <c:v>Gewerbliche Betriebsgebäude, Bauleistungen am Bauwerk ohne USt</c:v>
                </c:pt>
              </c:strCache>
            </c:strRef>
          </c:tx>
          <c:spPr>
            <a:ln w="22225" cap="rnd" cmpd="sng" algn="ctr">
              <a:solidFill>
                <a:schemeClr val="accent1"/>
              </a:solidFill>
              <a:prstDash val="sysDot"/>
              <a:round/>
            </a:ln>
            <a:effectLst/>
          </c:spPr>
          <c:marker>
            <c:symbol val="none"/>
          </c:marker>
          <c:cat>
            <c:numRef>
              <c:f>'Grafik Entwicklung 2024 Bas.''21'!$V$8:$BZ$8</c:f>
              <c:numCache>
                <c:formatCode>General</c:formatCode>
                <c:ptCount val="5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pt idx="56">
                  <c:v>2024</c:v>
                </c:pt>
              </c:numCache>
            </c:numRef>
          </c:cat>
          <c:val>
            <c:numRef>
              <c:f>'Grafik Entwicklung 2024 Bas.''21'!$V$10:$BZ$10</c:f>
              <c:numCache>
                <c:formatCode>0.0000</c:formatCode>
                <c:ptCount val="57"/>
                <c:pt idx="0">
                  <c:v>15.8</c:v>
                </c:pt>
                <c:pt idx="1">
                  <c:v>17.100000000000001</c:v>
                </c:pt>
                <c:pt idx="2">
                  <c:v>20.2</c:v>
                </c:pt>
                <c:pt idx="3">
                  <c:v>22.4</c:v>
                </c:pt>
                <c:pt idx="4">
                  <c:v>23.5</c:v>
                </c:pt>
                <c:pt idx="5">
                  <c:v>24.9</c:v>
                </c:pt>
                <c:pt idx="6">
                  <c:v>26.4</c:v>
                </c:pt>
                <c:pt idx="7">
                  <c:v>27.1</c:v>
                </c:pt>
                <c:pt idx="8">
                  <c:v>28.1</c:v>
                </c:pt>
                <c:pt idx="9">
                  <c:v>29.3</c:v>
                </c:pt>
                <c:pt idx="10">
                  <c:v>30.6</c:v>
                </c:pt>
                <c:pt idx="11">
                  <c:v>32.9</c:v>
                </c:pt>
                <c:pt idx="12">
                  <c:v>36.200000000000003</c:v>
                </c:pt>
                <c:pt idx="13">
                  <c:v>38.4</c:v>
                </c:pt>
                <c:pt idx="14">
                  <c:v>40</c:v>
                </c:pt>
                <c:pt idx="15">
                  <c:v>40.700000000000003</c:v>
                </c:pt>
                <c:pt idx="16">
                  <c:v>41.5</c:v>
                </c:pt>
                <c:pt idx="17">
                  <c:v>41.8</c:v>
                </c:pt>
                <c:pt idx="18">
                  <c:v>42.6</c:v>
                </c:pt>
                <c:pt idx="19">
                  <c:v>43.6</c:v>
                </c:pt>
                <c:pt idx="20">
                  <c:v>44.6</c:v>
                </c:pt>
                <c:pt idx="21">
                  <c:v>46.1</c:v>
                </c:pt>
                <c:pt idx="22">
                  <c:v>48.9</c:v>
                </c:pt>
                <c:pt idx="23">
                  <c:v>52</c:v>
                </c:pt>
                <c:pt idx="24">
                  <c:v>55.2</c:v>
                </c:pt>
                <c:pt idx="25">
                  <c:v>57.1</c:v>
                </c:pt>
                <c:pt idx="26">
                  <c:v>58.3</c:v>
                </c:pt>
                <c:pt idx="27">
                  <c:v>59.6</c:v>
                </c:pt>
                <c:pt idx="28">
                  <c:v>59.8</c:v>
                </c:pt>
                <c:pt idx="29">
                  <c:v>59.4</c:v>
                </c:pt>
                <c:pt idx="30">
                  <c:v>59.1</c:v>
                </c:pt>
                <c:pt idx="31">
                  <c:v>58.8</c:v>
                </c:pt>
                <c:pt idx="32">
                  <c:v>59.2</c:v>
                </c:pt>
                <c:pt idx="33">
                  <c:v>59.4</c:v>
                </c:pt>
                <c:pt idx="34">
                  <c:v>59.6</c:v>
                </c:pt>
                <c:pt idx="35">
                  <c:v>59.7</c:v>
                </c:pt>
                <c:pt idx="36">
                  <c:v>60.6</c:v>
                </c:pt>
                <c:pt idx="37">
                  <c:v>61.9</c:v>
                </c:pt>
                <c:pt idx="38">
                  <c:v>63.3</c:v>
                </c:pt>
                <c:pt idx="39">
                  <c:v>66.099999999999994</c:v>
                </c:pt>
                <c:pt idx="40">
                  <c:v>68.5</c:v>
                </c:pt>
                <c:pt idx="41">
                  <c:v>69.3</c:v>
                </c:pt>
                <c:pt idx="42">
                  <c:v>70</c:v>
                </c:pt>
                <c:pt idx="43">
                  <c:v>72.2</c:v>
                </c:pt>
                <c:pt idx="44">
                  <c:v>74.099999999999994</c:v>
                </c:pt>
                <c:pt idx="45">
                  <c:v>75.5</c:v>
                </c:pt>
                <c:pt idx="46">
                  <c:v>76.8</c:v>
                </c:pt>
                <c:pt idx="47">
                  <c:v>78.099999999999994</c:v>
                </c:pt>
                <c:pt idx="48">
                  <c:v>79.7</c:v>
                </c:pt>
                <c:pt idx="49">
                  <c:v>82.4</c:v>
                </c:pt>
                <c:pt idx="50">
                  <c:v>86.1</c:v>
                </c:pt>
                <c:pt idx="51">
                  <c:v>89.9</c:v>
                </c:pt>
                <c:pt idx="52">
                  <c:v>92.4</c:v>
                </c:pt>
                <c:pt idx="53">
                  <c:v>100</c:v>
                </c:pt>
                <c:pt idx="54">
                  <c:v>117.2</c:v>
                </c:pt>
                <c:pt idx="55">
                  <c:v>127</c:v>
                </c:pt>
                <c:pt idx="56">
                  <c:v>130.69999999999999</c:v>
                </c:pt>
              </c:numCache>
            </c:numRef>
          </c:val>
          <c:smooth val="0"/>
          <c:extLst>
            <c:ext xmlns:c16="http://schemas.microsoft.com/office/drawing/2014/chart" uri="{C3380CC4-5D6E-409C-BE32-E72D297353CC}">
              <c16:uniqueId val="{00000000-6A0C-454A-8F05-357F80879330}"/>
            </c:ext>
          </c:extLst>
        </c:ser>
        <c:ser>
          <c:idx val="1"/>
          <c:order val="1"/>
          <c:tx>
            <c:strRef>
              <c:f>'Grafik Entwicklung 2024 Bas.''21'!$B$11</c:f>
              <c:strCache>
                <c:ptCount val="1"/>
                <c:pt idx="0">
                  <c:v>Ortskanäle, Bauleistungen am Bauwerk (Tiefbau), ohne USt</c:v>
                </c:pt>
              </c:strCache>
            </c:strRef>
          </c:tx>
          <c:spPr>
            <a:ln w="22225" cap="rnd" cmpd="sng" algn="ctr">
              <a:solidFill>
                <a:schemeClr val="accent2"/>
              </a:solidFill>
              <a:prstDash val="sysDot"/>
              <a:round/>
            </a:ln>
            <a:effectLst/>
          </c:spPr>
          <c:marker>
            <c:symbol val="none"/>
          </c:marker>
          <c:cat>
            <c:numRef>
              <c:f>'Grafik Entwicklung 2024 Bas.''21'!$V$8:$BZ$8</c:f>
              <c:numCache>
                <c:formatCode>General</c:formatCode>
                <c:ptCount val="5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pt idx="56">
                  <c:v>2024</c:v>
                </c:pt>
              </c:numCache>
            </c:numRef>
          </c:cat>
          <c:val>
            <c:numRef>
              <c:f>'Grafik Entwicklung 2024 Bas.''21'!$V$11:$BZ$11</c:f>
              <c:numCache>
                <c:formatCode>0.0000</c:formatCode>
                <c:ptCount val="57"/>
                <c:pt idx="0">
                  <c:v>23.2</c:v>
                </c:pt>
                <c:pt idx="1">
                  <c:v>24.3</c:v>
                </c:pt>
                <c:pt idx="2">
                  <c:v>28.3</c:v>
                </c:pt>
                <c:pt idx="3">
                  <c:v>30.7</c:v>
                </c:pt>
                <c:pt idx="4">
                  <c:v>31.7</c:v>
                </c:pt>
                <c:pt idx="5">
                  <c:v>33</c:v>
                </c:pt>
                <c:pt idx="6">
                  <c:v>35.200000000000003</c:v>
                </c:pt>
                <c:pt idx="7">
                  <c:v>35.799999999999997</c:v>
                </c:pt>
                <c:pt idx="8">
                  <c:v>36.6</c:v>
                </c:pt>
                <c:pt idx="9">
                  <c:v>37.799999999999997</c:v>
                </c:pt>
                <c:pt idx="10">
                  <c:v>40</c:v>
                </c:pt>
                <c:pt idx="11">
                  <c:v>44</c:v>
                </c:pt>
                <c:pt idx="12">
                  <c:v>48.6</c:v>
                </c:pt>
                <c:pt idx="13">
                  <c:v>50</c:v>
                </c:pt>
                <c:pt idx="14">
                  <c:v>49</c:v>
                </c:pt>
                <c:pt idx="15">
                  <c:v>48.8</c:v>
                </c:pt>
                <c:pt idx="16">
                  <c:v>49.4</c:v>
                </c:pt>
                <c:pt idx="17">
                  <c:v>49.5</c:v>
                </c:pt>
                <c:pt idx="18">
                  <c:v>50.6</c:v>
                </c:pt>
                <c:pt idx="19">
                  <c:v>51.5</c:v>
                </c:pt>
                <c:pt idx="20">
                  <c:v>52.3</c:v>
                </c:pt>
                <c:pt idx="21">
                  <c:v>53.8</c:v>
                </c:pt>
                <c:pt idx="22">
                  <c:v>57.5</c:v>
                </c:pt>
                <c:pt idx="23">
                  <c:v>61.7</c:v>
                </c:pt>
                <c:pt idx="24">
                  <c:v>65.7</c:v>
                </c:pt>
                <c:pt idx="25">
                  <c:v>67.599999999999994</c:v>
                </c:pt>
                <c:pt idx="26">
                  <c:v>68.3</c:v>
                </c:pt>
                <c:pt idx="27">
                  <c:v>69</c:v>
                </c:pt>
                <c:pt idx="28">
                  <c:v>67.8</c:v>
                </c:pt>
                <c:pt idx="29">
                  <c:v>66.599999999999994</c:v>
                </c:pt>
                <c:pt idx="30">
                  <c:v>65.400000000000006</c:v>
                </c:pt>
                <c:pt idx="31">
                  <c:v>65.099999999999994</c:v>
                </c:pt>
                <c:pt idx="32">
                  <c:v>65.3</c:v>
                </c:pt>
                <c:pt idx="33">
                  <c:v>65.099999999999994</c:v>
                </c:pt>
                <c:pt idx="34">
                  <c:v>65</c:v>
                </c:pt>
                <c:pt idx="35">
                  <c:v>64.7</c:v>
                </c:pt>
                <c:pt idx="36">
                  <c:v>64.7</c:v>
                </c:pt>
                <c:pt idx="37">
                  <c:v>64.8</c:v>
                </c:pt>
                <c:pt idx="38">
                  <c:v>66.400000000000006</c:v>
                </c:pt>
                <c:pt idx="39">
                  <c:v>68.400000000000006</c:v>
                </c:pt>
                <c:pt idx="40">
                  <c:v>70.5</c:v>
                </c:pt>
                <c:pt idx="41">
                  <c:v>71.7</c:v>
                </c:pt>
                <c:pt idx="42">
                  <c:v>72</c:v>
                </c:pt>
                <c:pt idx="43">
                  <c:v>73.400000000000006</c:v>
                </c:pt>
                <c:pt idx="44">
                  <c:v>75.3</c:v>
                </c:pt>
                <c:pt idx="45">
                  <c:v>76.599999999999994</c:v>
                </c:pt>
                <c:pt idx="46">
                  <c:v>77.8</c:v>
                </c:pt>
                <c:pt idx="47">
                  <c:v>79.3</c:v>
                </c:pt>
                <c:pt idx="48">
                  <c:v>80.599999999999994</c:v>
                </c:pt>
                <c:pt idx="49">
                  <c:v>83.5</c:v>
                </c:pt>
                <c:pt idx="50">
                  <c:v>88.3</c:v>
                </c:pt>
                <c:pt idx="51">
                  <c:v>93.2</c:v>
                </c:pt>
                <c:pt idx="52">
                  <c:v>95.4</c:v>
                </c:pt>
                <c:pt idx="53">
                  <c:v>100</c:v>
                </c:pt>
                <c:pt idx="54">
                  <c:v>115</c:v>
                </c:pt>
                <c:pt idx="55">
                  <c:v>126</c:v>
                </c:pt>
                <c:pt idx="56">
                  <c:v>131.19999999999999</c:v>
                </c:pt>
              </c:numCache>
            </c:numRef>
          </c:val>
          <c:smooth val="0"/>
          <c:extLst>
            <c:ext xmlns:c16="http://schemas.microsoft.com/office/drawing/2014/chart" uri="{C3380CC4-5D6E-409C-BE32-E72D297353CC}">
              <c16:uniqueId val="{00000001-6A0C-454A-8F05-357F80879330}"/>
            </c:ext>
          </c:extLst>
        </c:ser>
        <c:ser>
          <c:idx val="2"/>
          <c:order val="2"/>
          <c:tx>
            <c:strRef>
              <c:f>'Grafik Entwicklung 2024 Bas.''21'!$B$12</c:f>
              <c:strCache>
                <c:ptCount val="1"/>
                <c:pt idx="0">
                  <c:v>Andere elektrische Leiter für eine Spannung von mehr als 1 000 Volt</c:v>
                </c:pt>
              </c:strCache>
            </c:strRef>
          </c:tx>
          <c:spPr>
            <a:ln w="22225" cap="rnd" cmpd="sng" algn="ctr">
              <a:solidFill>
                <a:schemeClr val="accent3"/>
              </a:solidFill>
              <a:prstDash val="sysDot"/>
              <a:round/>
            </a:ln>
            <a:effectLst/>
          </c:spPr>
          <c:marker>
            <c:symbol val="none"/>
          </c:marker>
          <c:cat>
            <c:numRef>
              <c:f>'Grafik Entwicklung 2024 Bas.''21'!$V$8:$BZ$8</c:f>
              <c:numCache>
                <c:formatCode>General</c:formatCode>
                <c:ptCount val="5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pt idx="56">
                  <c:v>2024</c:v>
                </c:pt>
              </c:numCache>
            </c:numRef>
          </c:cat>
          <c:val>
            <c:numRef>
              <c:f>'Grafik Entwicklung 2024 Bas.''21'!$V$12:$BZ$12</c:f>
              <c:numCache>
                <c:formatCode>0.0000</c:formatCode>
                <c:ptCount val="57"/>
                <c:pt idx="27">
                  <c:v>110.7</c:v>
                </c:pt>
                <c:pt idx="28">
                  <c:v>101.3</c:v>
                </c:pt>
                <c:pt idx="29">
                  <c:v>92.5</c:v>
                </c:pt>
                <c:pt idx="30">
                  <c:v>90.2</c:v>
                </c:pt>
                <c:pt idx="31">
                  <c:v>88.6</c:v>
                </c:pt>
                <c:pt idx="32">
                  <c:v>95.6</c:v>
                </c:pt>
                <c:pt idx="33">
                  <c:v>94.9</c:v>
                </c:pt>
                <c:pt idx="34">
                  <c:v>92.6</c:v>
                </c:pt>
                <c:pt idx="35">
                  <c:v>90.3</c:v>
                </c:pt>
                <c:pt idx="36">
                  <c:v>90.1</c:v>
                </c:pt>
                <c:pt idx="37">
                  <c:v>88</c:v>
                </c:pt>
                <c:pt idx="38">
                  <c:v>93.7</c:v>
                </c:pt>
                <c:pt idx="39">
                  <c:v>95.8</c:v>
                </c:pt>
                <c:pt idx="40">
                  <c:v>92.6</c:v>
                </c:pt>
                <c:pt idx="41">
                  <c:v>84.9</c:v>
                </c:pt>
                <c:pt idx="42">
                  <c:v>86.4</c:v>
                </c:pt>
                <c:pt idx="43">
                  <c:v>96.7</c:v>
                </c:pt>
                <c:pt idx="44">
                  <c:v>95.6</c:v>
                </c:pt>
                <c:pt idx="45">
                  <c:v>91.4</c:v>
                </c:pt>
                <c:pt idx="46">
                  <c:v>88.9</c:v>
                </c:pt>
                <c:pt idx="47">
                  <c:v>93.9</c:v>
                </c:pt>
                <c:pt idx="48">
                  <c:v>90.2</c:v>
                </c:pt>
                <c:pt idx="49">
                  <c:v>91.1</c:v>
                </c:pt>
                <c:pt idx="50">
                  <c:v>92.3</c:v>
                </c:pt>
                <c:pt idx="51">
                  <c:v>92.7</c:v>
                </c:pt>
                <c:pt idx="52">
                  <c:v>93.2</c:v>
                </c:pt>
                <c:pt idx="53">
                  <c:v>100</c:v>
                </c:pt>
                <c:pt idx="54">
                  <c:v>122.3</c:v>
                </c:pt>
                <c:pt idx="55">
                  <c:v>121.4</c:v>
                </c:pt>
                <c:pt idx="56">
                  <c:v>124.3</c:v>
                </c:pt>
              </c:numCache>
            </c:numRef>
          </c:val>
          <c:smooth val="0"/>
          <c:extLst>
            <c:ext xmlns:c16="http://schemas.microsoft.com/office/drawing/2014/chart" uri="{C3380CC4-5D6E-409C-BE32-E72D297353CC}">
              <c16:uniqueId val="{00000002-6A0C-454A-8F05-357F80879330}"/>
            </c:ext>
          </c:extLst>
        </c:ser>
        <c:ser>
          <c:idx val="3"/>
          <c:order val="3"/>
          <c:tx>
            <c:strRef>
              <c:f>'Grafik Entwicklung 2024 Bas.''21'!$B$13</c:f>
              <c:strCache>
                <c:ptCount val="1"/>
                <c:pt idx="0">
                  <c:v>Türme und Gittermaste, aus Eisen oder Stahl</c:v>
                </c:pt>
              </c:strCache>
            </c:strRef>
          </c:tx>
          <c:spPr>
            <a:ln w="22225" cap="rnd" cmpd="sng" algn="ctr">
              <a:solidFill>
                <a:schemeClr val="accent4"/>
              </a:solidFill>
              <a:prstDash val="sysDot"/>
              <a:round/>
            </a:ln>
            <a:effectLst/>
          </c:spPr>
          <c:marker>
            <c:symbol val="none"/>
          </c:marker>
          <c:cat>
            <c:numRef>
              <c:f>'Grafik Entwicklung 2024 Bas.''21'!$V$8:$BZ$8</c:f>
              <c:numCache>
                <c:formatCode>General</c:formatCode>
                <c:ptCount val="5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pt idx="56">
                  <c:v>2024</c:v>
                </c:pt>
              </c:numCache>
            </c:numRef>
          </c:cat>
          <c:val>
            <c:numRef>
              <c:f>'Grafik Entwicklung 2024 Bas.''21'!$V$13:$BZ$13</c:f>
              <c:numCache>
                <c:formatCode>0.0000</c:formatCode>
                <c:ptCount val="57"/>
                <c:pt idx="8">
                  <c:v>47.9</c:v>
                </c:pt>
                <c:pt idx="9">
                  <c:v>50.2</c:v>
                </c:pt>
                <c:pt idx="10">
                  <c:v>47.9</c:v>
                </c:pt>
                <c:pt idx="11">
                  <c:v>49.4</c:v>
                </c:pt>
                <c:pt idx="12">
                  <c:v>52.5</c:v>
                </c:pt>
                <c:pt idx="13">
                  <c:v>56.7</c:v>
                </c:pt>
                <c:pt idx="14">
                  <c:v>63.1</c:v>
                </c:pt>
                <c:pt idx="15">
                  <c:v>63.6</c:v>
                </c:pt>
                <c:pt idx="16">
                  <c:v>63.6</c:v>
                </c:pt>
                <c:pt idx="17">
                  <c:v>64.2</c:v>
                </c:pt>
                <c:pt idx="18">
                  <c:v>66.599999999999994</c:v>
                </c:pt>
                <c:pt idx="19">
                  <c:v>67.7</c:v>
                </c:pt>
                <c:pt idx="20">
                  <c:v>68.099999999999994</c:v>
                </c:pt>
                <c:pt idx="21">
                  <c:v>68.900000000000006</c:v>
                </c:pt>
                <c:pt idx="22">
                  <c:v>69.7</c:v>
                </c:pt>
                <c:pt idx="23">
                  <c:v>70.8</c:v>
                </c:pt>
                <c:pt idx="24">
                  <c:v>71.3</c:v>
                </c:pt>
                <c:pt idx="25">
                  <c:v>70.3</c:v>
                </c:pt>
                <c:pt idx="26">
                  <c:v>68.8</c:v>
                </c:pt>
                <c:pt idx="27">
                  <c:v>65.7</c:v>
                </c:pt>
                <c:pt idx="28">
                  <c:v>65.8</c:v>
                </c:pt>
                <c:pt idx="29">
                  <c:v>67.3</c:v>
                </c:pt>
                <c:pt idx="30">
                  <c:v>69.2</c:v>
                </c:pt>
                <c:pt idx="31">
                  <c:v>70.5</c:v>
                </c:pt>
                <c:pt idx="32">
                  <c:v>73.599999999999994</c:v>
                </c:pt>
                <c:pt idx="33">
                  <c:v>74.599999999999994</c:v>
                </c:pt>
                <c:pt idx="34">
                  <c:v>72</c:v>
                </c:pt>
                <c:pt idx="35">
                  <c:v>69.900000000000006</c:v>
                </c:pt>
                <c:pt idx="36">
                  <c:v>73.599999999999994</c:v>
                </c:pt>
                <c:pt idx="37">
                  <c:v>80.5</c:v>
                </c:pt>
                <c:pt idx="38">
                  <c:v>81.2</c:v>
                </c:pt>
                <c:pt idx="39">
                  <c:v>86.9</c:v>
                </c:pt>
                <c:pt idx="40">
                  <c:v>92.1</c:v>
                </c:pt>
                <c:pt idx="41">
                  <c:v>90.8</c:v>
                </c:pt>
                <c:pt idx="42">
                  <c:v>85.1</c:v>
                </c:pt>
                <c:pt idx="43">
                  <c:v>86.8</c:v>
                </c:pt>
                <c:pt idx="44">
                  <c:v>85.2</c:v>
                </c:pt>
                <c:pt idx="45">
                  <c:v>84.7</c:v>
                </c:pt>
                <c:pt idx="46">
                  <c:v>85.5</c:v>
                </c:pt>
                <c:pt idx="47">
                  <c:v>86.6</c:v>
                </c:pt>
                <c:pt idx="48">
                  <c:v>85.9</c:v>
                </c:pt>
                <c:pt idx="49">
                  <c:v>88</c:v>
                </c:pt>
                <c:pt idx="50">
                  <c:v>91.1</c:v>
                </c:pt>
                <c:pt idx="51">
                  <c:v>93.2</c:v>
                </c:pt>
                <c:pt idx="52">
                  <c:v>95.2</c:v>
                </c:pt>
                <c:pt idx="53">
                  <c:v>100</c:v>
                </c:pt>
                <c:pt idx="54">
                  <c:v>127.7</c:v>
                </c:pt>
                <c:pt idx="55">
                  <c:v>136.6</c:v>
                </c:pt>
                <c:pt idx="56">
                  <c:v>136</c:v>
                </c:pt>
              </c:numCache>
            </c:numRef>
          </c:val>
          <c:smooth val="0"/>
          <c:extLst>
            <c:ext xmlns:c16="http://schemas.microsoft.com/office/drawing/2014/chart" uri="{C3380CC4-5D6E-409C-BE32-E72D297353CC}">
              <c16:uniqueId val="{00000003-6A0C-454A-8F05-357F80879330}"/>
            </c:ext>
          </c:extLst>
        </c:ser>
        <c:ser>
          <c:idx val="4"/>
          <c:order val="4"/>
          <c:tx>
            <c:strRef>
              <c:f>'Grafik Entwicklung 2024 Bas.''21'!$B$14</c:f>
              <c:strCache>
                <c:ptCount val="1"/>
                <c:pt idx="0">
                  <c:v>Erzeugerpreise gewerblicher Produkte gesamt (ohne Mineralölerz.)</c:v>
                </c:pt>
              </c:strCache>
            </c:strRef>
          </c:tx>
          <c:spPr>
            <a:ln w="22225" cap="rnd" cmpd="sng" algn="ctr">
              <a:solidFill>
                <a:schemeClr val="accent5"/>
              </a:solidFill>
              <a:prstDash val="sysDot"/>
              <a:round/>
            </a:ln>
            <a:effectLst/>
          </c:spPr>
          <c:marker>
            <c:symbol val="none"/>
          </c:marker>
          <c:cat>
            <c:numRef>
              <c:f>'Grafik Entwicklung 2024 Bas.''21'!$V$8:$BZ$8</c:f>
              <c:numCache>
                <c:formatCode>General</c:formatCode>
                <c:ptCount val="5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pt idx="56">
                  <c:v>2024</c:v>
                </c:pt>
              </c:numCache>
            </c:numRef>
          </c:cat>
          <c:val>
            <c:numRef>
              <c:f>'Grafik Entwicklung 2024 Bas.''21'!$V$14:$BZ$14</c:f>
              <c:numCache>
                <c:formatCode>0.0000</c:formatCode>
                <c:ptCount val="57"/>
                <c:pt idx="8">
                  <c:v>46.8</c:v>
                </c:pt>
                <c:pt idx="9">
                  <c:v>48.1</c:v>
                </c:pt>
                <c:pt idx="10">
                  <c:v>48.7</c:v>
                </c:pt>
                <c:pt idx="11">
                  <c:v>50.5</c:v>
                </c:pt>
                <c:pt idx="12">
                  <c:v>53.8</c:v>
                </c:pt>
                <c:pt idx="13">
                  <c:v>57.4</c:v>
                </c:pt>
                <c:pt idx="14">
                  <c:v>61</c:v>
                </c:pt>
                <c:pt idx="15">
                  <c:v>62.1</c:v>
                </c:pt>
                <c:pt idx="16">
                  <c:v>63.9</c:v>
                </c:pt>
                <c:pt idx="17">
                  <c:v>65.3</c:v>
                </c:pt>
                <c:pt idx="18">
                  <c:v>64.8</c:v>
                </c:pt>
                <c:pt idx="19">
                  <c:v>63.3</c:v>
                </c:pt>
                <c:pt idx="20">
                  <c:v>64.2</c:v>
                </c:pt>
                <c:pt idx="21">
                  <c:v>65.900000000000006</c:v>
                </c:pt>
                <c:pt idx="22">
                  <c:v>66.900000000000006</c:v>
                </c:pt>
                <c:pt idx="23">
                  <c:v>68.400000000000006</c:v>
                </c:pt>
                <c:pt idx="24">
                  <c:v>69.400000000000006</c:v>
                </c:pt>
                <c:pt idx="25">
                  <c:v>69.400000000000006</c:v>
                </c:pt>
                <c:pt idx="26">
                  <c:v>69.599999999999994</c:v>
                </c:pt>
                <c:pt idx="27">
                  <c:v>70.900000000000006</c:v>
                </c:pt>
                <c:pt idx="28">
                  <c:v>69.7</c:v>
                </c:pt>
                <c:pt idx="29">
                  <c:v>70.5</c:v>
                </c:pt>
                <c:pt idx="30">
                  <c:v>70.5</c:v>
                </c:pt>
                <c:pt idx="31">
                  <c:v>69.400000000000006</c:v>
                </c:pt>
                <c:pt idx="32">
                  <c:v>70.7</c:v>
                </c:pt>
                <c:pt idx="33">
                  <c:v>73</c:v>
                </c:pt>
                <c:pt idx="34">
                  <c:v>72.599999999999994</c:v>
                </c:pt>
                <c:pt idx="35">
                  <c:v>73.7</c:v>
                </c:pt>
                <c:pt idx="36">
                  <c:v>74.7</c:v>
                </c:pt>
                <c:pt idx="37">
                  <c:v>77.599999999999994</c:v>
                </c:pt>
                <c:pt idx="38">
                  <c:v>81.7</c:v>
                </c:pt>
                <c:pt idx="39">
                  <c:v>82.7</c:v>
                </c:pt>
                <c:pt idx="40">
                  <c:v>86.9</c:v>
                </c:pt>
                <c:pt idx="41">
                  <c:v>84</c:v>
                </c:pt>
                <c:pt idx="42">
                  <c:v>84.7</c:v>
                </c:pt>
                <c:pt idx="43">
                  <c:v>88.8</c:v>
                </c:pt>
                <c:pt idx="44">
                  <c:v>90</c:v>
                </c:pt>
                <c:pt idx="45">
                  <c:v>90.1</c:v>
                </c:pt>
                <c:pt idx="46">
                  <c:v>89.5</c:v>
                </c:pt>
                <c:pt idx="47">
                  <c:v>88.3</c:v>
                </c:pt>
                <c:pt idx="48">
                  <c:v>87.1</c:v>
                </c:pt>
                <c:pt idx="49">
                  <c:v>89.3</c:v>
                </c:pt>
                <c:pt idx="50">
                  <c:v>91.4</c:v>
                </c:pt>
                <c:pt idx="51">
                  <c:v>92.5</c:v>
                </c:pt>
                <c:pt idx="52">
                  <c:v>92.1</c:v>
                </c:pt>
                <c:pt idx="53">
                  <c:v>100</c:v>
                </c:pt>
                <c:pt idx="54">
                  <c:v>128.9</c:v>
                </c:pt>
                <c:pt idx="55">
                  <c:v>130.4</c:v>
                </c:pt>
                <c:pt idx="56">
                  <c:v>128.19999999999999</c:v>
                </c:pt>
              </c:numCache>
            </c:numRef>
          </c:val>
          <c:smooth val="0"/>
          <c:extLst>
            <c:ext xmlns:c16="http://schemas.microsoft.com/office/drawing/2014/chart" uri="{C3380CC4-5D6E-409C-BE32-E72D297353CC}">
              <c16:uniqueId val="{00000004-6A0C-454A-8F05-357F80879330}"/>
            </c:ext>
          </c:extLst>
        </c:ser>
        <c:ser>
          <c:idx val="6"/>
          <c:order val="5"/>
          <c:tx>
            <c:strRef>
              <c:f>'Grafik Entwicklung 2024 Bas.''21'!$B$15</c:f>
              <c:strCache>
                <c:ptCount val="1"/>
                <c:pt idx="0">
                  <c:v>Stahlrohre, Rohrform-, Rohrverschluss- und Rohrverbindungsstücke aus Eisen und Stahl</c:v>
                </c:pt>
              </c:strCache>
            </c:strRef>
          </c:tx>
          <c:spPr>
            <a:ln w="22225" cap="rnd" cmpd="sng" algn="ctr">
              <a:solidFill>
                <a:schemeClr val="accent1">
                  <a:lumMod val="60000"/>
                </a:schemeClr>
              </a:solidFill>
              <a:prstDash val="sysDot"/>
              <a:round/>
            </a:ln>
            <a:effectLst/>
          </c:spPr>
          <c:marker>
            <c:symbol val="none"/>
          </c:marker>
          <c:cat>
            <c:numRef>
              <c:f>'Grafik Entwicklung 2024 Bas.''21'!$V$8:$BZ$8</c:f>
              <c:numCache>
                <c:formatCode>General</c:formatCode>
                <c:ptCount val="5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pt idx="56">
                  <c:v>2024</c:v>
                </c:pt>
              </c:numCache>
            </c:numRef>
          </c:cat>
          <c:val>
            <c:numRef>
              <c:f>'Grafik Entwicklung 2024 Bas.''21'!$V$15:$BZ$15</c:f>
              <c:numCache>
                <c:formatCode>0.0000</c:formatCode>
                <c:ptCount val="57"/>
                <c:pt idx="27">
                  <c:v>0</c:v>
                </c:pt>
                <c:pt idx="28">
                  <c:v>0</c:v>
                </c:pt>
                <c:pt idx="29">
                  <c:v>0</c:v>
                </c:pt>
                <c:pt idx="30">
                  <c:v>0</c:v>
                </c:pt>
                <c:pt idx="31">
                  <c:v>0</c:v>
                </c:pt>
                <c:pt idx="32">
                  <c:v>56.4</c:v>
                </c:pt>
                <c:pt idx="33">
                  <c:v>58.9</c:v>
                </c:pt>
                <c:pt idx="34">
                  <c:v>58.8</c:v>
                </c:pt>
                <c:pt idx="35">
                  <c:v>60.5</c:v>
                </c:pt>
                <c:pt idx="36">
                  <c:v>68.900000000000006</c:v>
                </c:pt>
                <c:pt idx="37">
                  <c:v>77.5</c:v>
                </c:pt>
                <c:pt idx="38">
                  <c:v>79.099999999999994</c:v>
                </c:pt>
                <c:pt idx="39">
                  <c:v>87.3</c:v>
                </c:pt>
                <c:pt idx="40">
                  <c:v>94.3</c:v>
                </c:pt>
                <c:pt idx="41">
                  <c:v>85.5</c:v>
                </c:pt>
                <c:pt idx="42">
                  <c:v>84</c:v>
                </c:pt>
                <c:pt idx="43">
                  <c:v>91.4</c:v>
                </c:pt>
                <c:pt idx="44">
                  <c:v>91.9</c:v>
                </c:pt>
                <c:pt idx="45">
                  <c:v>87.8</c:v>
                </c:pt>
                <c:pt idx="46">
                  <c:v>86.7</c:v>
                </c:pt>
                <c:pt idx="47">
                  <c:v>84.6</c:v>
                </c:pt>
                <c:pt idx="48">
                  <c:v>81.099999999999994</c:v>
                </c:pt>
                <c:pt idx="49">
                  <c:v>87.5</c:v>
                </c:pt>
                <c:pt idx="50">
                  <c:v>93.9</c:v>
                </c:pt>
                <c:pt idx="51">
                  <c:v>94</c:v>
                </c:pt>
                <c:pt idx="52">
                  <c:v>90.8</c:v>
                </c:pt>
                <c:pt idx="53">
                  <c:v>100</c:v>
                </c:pt>
                <c:pt idx="54">
                  <c:v>128</c:v>
                </c:pt>
                <c:pt idx="55">
                  <c:v>133.30000000000001</c:v>
                </c:pt>
                <c:pt idx="56">
                  <c:v>128.5</c:v>
                </c:pt>
              </c:numCache>
            </c:numRef>
          </c:val>
          <c:smooth val="0"/>
          <c:extLst>
            <c:ext xmlns:c16="http://schemas.microsoft.com/office/drawing/2014/chart" uri="{C3380CC4-5D6E-409C-BE32-E72D297353CC}">
              <c16:uniqueId val="{00000005-6A0C-454A-8F05-357F80879330}"/>
            </c:ext>
          </c:extLst>
        </c:ser>
        <c:ser>
          <c:idx val="5"/>
          <c:order val="6"/>
          <c:tx>
            <c:strRef>
              <c:f>'Grafik Entwicklung 2024 Bas.''21'!$B$16</c:f>
              <c:strCache>
                <c:ptCount val="1"/>
                <c:pt idx="0">
                  <c:v>Verbraucherpreisindex VPI Basis 2020=100</c:v>
                </c:pt>
              </c:strCache>
            </c:strRef>
          </c:tx>
          <c:spPr>
            <a:ln w="22225" cap="rnd" cmpd="sng" algn="ctr">
              <a:solidFill>
                <a:srgbClr val="5A5C17"/>
              </a:solidFill>
              <a:round/>
            </a:ln>
            <a:effectLst/>
          </c:spPr>
          <c:marker>
            <c:symbol val="none"/>
          </c:marker>
          <c:cat>
            <c:numRef>
              <c:f>'Grafik Entwicklung 2024 Bas.''21'!$V$8:$BZ$8</c:f>
              <c:numCache>
                <c:formatCode>General</c:formatCode>
                <c:ptCount val="5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pt idx="56">
                  <c:v>2024</c:v>
                </c:pt>
              </c:numCache>
            </c:numRef>
          </c:cat>
          <c:val>
            <c:numRef>
              <c:f>'Grafik Entwicklung 2024 Bas.''21'!$V$16:$BZ$16</c:f>
              <c:numCache>
                <c:formatCode>0.0000</c:formatCode>
                <c:ptCount val="57"/>
                <c:pt idx="23">
                  <c:v>61.9</c:v>
                </c:pt>
                <c:pt idx="24">
                  <c:v>65</c:v>
                </c:pt>
                <c:pt idx="25">
                  <c:v>67.900000000000006</c:v>
                </c:pt>
                <c:pt idx="26">
                  <c:v>69.7</c:v>
                </c:pt>
                <c:pt idx="27">
                  <c:v>71</c:v>
                </c:pt>
                <c:pt idx="28">
                  <c:v>72</c:v>
                </c:pt>
                <c:pt idx="29">
                  <c:v>73.400000000000006</c:v>
                </c:pt>
                <c:pt idx="30">
                  <c:v>74</c:v>
                </c:pt>
                <c:pt idx="31">
                  <c:v>74.5</c:v>
                </c:pt>
                <c:pt idx="32">
                  <c:v>75.5</c:v>
                </c:pt>
                <c:pt idx="33">
                  <c:v>77</c:v>
                </c:pt>
                <c:pt idx="34">
                  <c:v>78.099999999999994</c:v>
                </c:pt>
                <c:pt idx="35">
                  <c:v>78.900000000000006</c:v>
                </c:pt>
                <c:pt idx="36">
                  <c:v>80.2</c:v>
                </c:pt>
                <c:pt idx="37">
                  <c:v>81.5</c:v>
                </c:pt>
                <c:pt idx="38">
                  <c:v>82.8</c:v>
                </c:pt>
                <c:pt idx="39">
                  <c:v>84.7</c:v>
                </c:pt>
                <c:pt idx="40">
                  <c:v>86.9</c:v>
                </c:pt>
                <c:pt idx="41">
                  <c:v>87.2</c:v>
                </c:pt>
                <c:pt idx="42">
                  <c:v>88.1</c:v>
                </c:pt>
                <c:pt idx="43">
                  <c:v>90</c:v>
                </c:pt>
                <c:pt idx="44">
                  <c:v>91.7</c:v>
                </c:pt>
                <c:pt idx="45">
                  <c:v>93.1</c:v>
                </c:pt>
                <c:pt idx="46">
                  <c:v>94</c:v>
                </c:pt>
                <c:pt idx="47">
                  <c:v>94.5</c:v>
                </c:pt>
                <c:pt idx="48">
                  <c:v>95</c:v>
                </c:pt>
                <c:pt idx="49">
                  <c:v>96.4</c:v>
                </c:pt>
                <c:pt idx="50">
                  <c:v>98.1</c:v>
                </c:pt>
                <c:pt idx="51">
                  <c:v>99.5</c:v>
                </c:pt>
                <c:pt idx="52">
                  <c:v>100</c:v>
                </c:pt>
                <c:pt idx="53">
                  <c:v>103.1</c:v>
                </c:pt>
                <c:pt idx="54">
                  <c:v>110.2</c:v>
                </c:pt>
                <c:pt idx="55">
                  <c:v>116.7</c:v>
                </c:pt>
                <c:pt idx="56">
                  <c:v>119.3</c:v>
                </c:pt>
              </c:numCache>
            </c:numRef>
          </c:val>
          <c:smooth val="0"/>
          <c:extLst>
            <c:ext xmlns:c16="http://schemas.microsoft.com/office/drawing/2014/chart" uri="{C3380CC4-5D6E-409C-BE32-E72D297353CC}">
              <c16:uniqueId val="{00000000-674C-4D9A-81A2-0985C7BAE5C0}"/>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prstDash val="sysDot"/>
              <a:round/>
            </a:ln>
            <a:effectLst/>
          </c:spPr>
        </c:dropLines>
        <c:smooth val="0"/>
        <c:axId val="1706334784"/>
        <c:axId val="1515950944"/>
      </c:lineChart>
      <c:dateAx>
        <c:axId val="1706334784"/>
        <c:scaling>
          <c:orientation val="minMax"/>
        </c:scaling>
        <c:delete val="0"/>
        <c:axPos val="b"/>
        <c:numFmt formatCode="General" sourceLinked="1"/>
        <c:majorTickMark val="none"/>
        <c:minorTickMark val="none"/>
        <c:tickLblPos val="nextTo"/>
        <c:spPr>
          <a:noFill/>
          <a:ln w="6350" cap="flat" cmpd="sng" algn="ctr">
            <a:solidFill>
              <a:srgbClr val="264F87"/>
            </a:solidFill>
            <a:round/>
          </a:ln>
          <a:effectLst/>
        </c:spPr>
        <c:txPr>
          <a:bodyPr rot="-60000000" spcFirstLastPara="1" vertOverflow="ellipsis" vert="horz" wrap="square" anchor="ctr" anchorCtr="1"/>
          <a:lstStyle/>
          <a:p>
            <a:pPr>
              <a:defRPr lang="en-US" sz="900" b="0" i="0" u="none" strike="noStrike" kern="1200" spc="20" baseline="0">
                <a:solidFill>
                  <a:schemeClr val="dk1"/>
                </a:solidFill>
                <a:latin typeface="Arial" panose="020B0604020202020204" pitchFamily="34" charset="0"/>
                <a:ea typeface="+mn-ea"/>
                <a:cs typeface="Arial" panose="020B0604020202020204" pitchFamily="34" charset="0"/>
              </a:defRPr>
            </a:pPr>
            <a:endParaRPr lang="de-DE"/>
          </a:p>
        </c:txPr>
        <c:crossAx val="1515950944"/>
        <c:crosses val="autoZero"/>
        <c:auto val="0"/>
        <c:lblOffset val="100"/>
        <c:baseTimeUnit val="days"/>
      </c:dateAx>
      <c:valAx>
        <c:axId val="1515950944"/>
        <c:scaling>
          <c:orientation val="minMax"/>
          <c:max val="180"/>
        </c:scaling>
        <c:delete val="0"/>
        <c:axPos val="l"/>
        <c:numFmt formatCode="0.0000" sourceLinked="1"/>
        <c:majorTickMark val="none"/>
        <c:minorTickMark val="none"/>
        <c:tickLblPos val="nextTo"/>
        <c:spPr>
          <a:noFill/>
          <a:ln w="6350">
            <a:solidFill>
              <a:srgbClr val="264F87"/>
            </a:solidFill>
          </a:ln>
          <a:effectLst/>
        </c:spPr>
        <c:txPr>
          <a:bodyPr rot="-60000000" spcFirstLastPara="1" vertOverflow="ellipsis" vert="horz" wrap="square" anchor="ctr" anchorCtr="1"/>
          <a:lstStyle/>
          <a:p>
            <a:pPr>
              <a:defRPr lang="en-US" sz="900" b="0" i="0" u="none" strike="noStrike" kern="1200" spc="20" baseline="0">
                <a:solidFill>
                  <a:schemeClr val="dk1"/>
                </a:solidFill>
                <a:latin typeface="Arial" panose="020B0604020202020204" pitchFamily="34" charset="0"/>
                <a:ea typeface="+mn-ea"/>
                <a:cs typeface="Arial" panose="020B0604020202020204" pitchFamily="34" charset="0"/>
              </a:defRPr>
            </a:pPr>
            <a:endParaRPr lang="de-DE"/>
          </a:p>
        </c:txPr>
        <c:crossAx val="1706334784"/>
        <c:crosses val="autoZero"/>
        <c:crossBetween val="between"/>
        <c:majorUnit val="10"/>
      </c:valAx>
      <c:spPr>
        <a:noFill/>
        <a:ln>
          <a:noFill/>
        </a:ln>
        <a:effectLst/>
      </c:spPr>
    </c:plotArea>
    <c:legend>
      <c:legendPos val="b"/>
      <c:layout>
        <c:manualLayout>
          <c:xMode val="edge"/>
          <c:yMode val="edge"/>
          <c:x val="0"/>
          <c:y val="0.9033726559197256"/>
          <c:w val="1"/>
          <c:h val="9.6627267715704235E-2"/>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dk1"/>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6350" cap="flat" cmpd="sng" algn="ctr">
      <a:solidFill>
        <a:srgbClr val="264F87"/>
      </a:solidFill>
      <a:round/>
    </a:ln>
    <a:effectLst/>
  </c:spPr>
  <c:txPr>
    <a:bodyPr/>
    <a:lstStyle/>
    <a:p>
      <a:pPr>
        <a:defRPr lang="en-US" sz="900" b="0" i="0" u="none" strike="noStrike" kern="1200" baseline="0">
          <a:solidFill>
            <a:schemeClr val="dk1"/>
          </a:solidFill>
          <a:latin typeface="Arial" panose="020B0604020202020204" pitchFamily="34" charset="0"/>
          <a:ea typeface="+mn-ea"/>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r>
              <a:rPr lang="de-DE" sz="1200">
                <a:solidFill>
                  <a:srgbClr val="264F87"/>
                </a:solidFill>
              </a:rPr>
              <a:t>Ersatzreihen Bauwirtschaft</a:t>
            </a:r>
          </a:p>
        </c:rich>
      </c:tx>
      <c:layout>
        <c:manualLayout>
          <c:xMode val="edge"/>
          <c:yMode val="edge"/>
          <c:x val="0.44205892900500743"/>
          <c:y val="2.4697085810985408E-2"/>
        </c:manualLayout>
      </c:layout>
      <c:overlay val="0"/>
      <c:spPr>
        <a:noFill/>
        <a:ln>
          <a:noFill/>
        </a:ln>
        <a:effectLst/>
      </c:spPr>
      <c:txPr>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3.0935212099057682E-2"/>
          <c:y val="0.11903218559956537"/>
          <c:w val="0.95781209575648607"/>
          <c:h val="0.73966652968723934"/>
        </c:manualLayout>
      </c:layout>
      <c:lineChart>
        <c:grouping val="standard"/>
        <c:varyColors val="0"/>
        <c:ser>
          <c:idx val="0"/>
          <c:order val="0"/>
          <c:tx>
            <c:strRef>
              <c:f>'Grafik Entwicklung 2024 Bas.''21'!$B$18</c:f>
              <c:strCache>
                <c:ptCount val="1"/>
                <c:pt idx="0">
                  <c:v>Gewerbliche Betriebsgebäude, Bauleistungen am Bauwerk, mit USt</c:v>
                </c:pt>
              </c:strCache>
            </c:strRef>
          </c:tx>
          <c:spPr>
            <a:ln w="22225" cap="rnd" cmpd="sng" algn="ctr">
              <a:solidFill>
                <a:schemeClr val="accent1"/>
              </a:solidFill>
              <a:prstDash val="sysDot"/>
              <a:round/>
            </a:ln>
            <a:effectLst/>
          </c:spPr>
          <c:marker>
            <c:symbol val="none"/>
          </c:marker>
          <c:cat>
            <c:numRef>
              <c:f>'Grafik Entwicklung 2024 Bas.''21'!$C$8:$BZ$8</c:f>
              <c:numCache>
                <c:formatCode>General</c:formatCode>
                <c:ptCount val="76"/>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pt idx="75">
                  <c:v>2024</c:v>
                </c:pt>
              </c:numCache>
            </c:numRef>
          </c:cat>
          <c:val>
            <c:numRef>
              <c:f>'Grafik Entwicklung 2024 Bas.''21'!$C$18:$BZ$18</c:f>
              <c:numCache>
                <c:formatCode>0.0000</c:formatCode>
                <c:ptCount val="76"/>
                <c:pt idx="9">
                  <c:v>10</c:v>
                </c:pt>
                <c:pt idx="10">
                  <c:v>10.3</c:v>
                </c:pt>
                <c:pt idx="11">
                  <c:v>11</c:v>
                </c:pt>
                <c:pt idx="12">
                  <c:v>11.7</c:v>
                </c:pt>
                <c:pt idx="13">
                  <c:v>12.6</c:v>
                </c:pt>
                <c:pt idx="14">
                  <c:v>13.2</c:v>
                </c:pt>
                <c:pt idx="15">
                  <c:v>13.7</c:v>
                </c:pt>
                <c:pt idx="16">
                  <c:v>14.2</c:v>
                </c:pt>
                <c:pt idx="17">
                  <c:v>14.6</c:v>
                </c:pt>
                <c:pt idx="18">
                  <c:v>13.9</c:v>
                </c:pt>
                <c:pt idx="19">
                  <c:v>14.6</c:v>
                </c:pt>
                <c:pt idx="20">
                  <c:v>15.9</c:v>
                </c:pt>
                <c:pt idx="21">
                  <c:v>18.8</c:v>
                </c:pt>
                <c:pt idx="22">
                  <c:v>20.9</c:v>
                </c:pt>
                <c:pt idx="23">
                  <c:v>21.8</c:v>
                </c:pt>
                <c:pt idx="24">
                  <c:v>23.1</c:v>
                </c:pt>
                <c:pt idx="25">
                  <c:v>24.5</c:v>
                </c:pt>
                <c:pt idx="26">
                  <c:v>25.3</c:v>
                </c:pt>
                <c:pt idx="27">
                  <c:v>26.3</c:v>
                </c:pt>
                <c:pt idx="28">
                  <c:v>27.4</c:v>
                </c:pt>
                <c:pt idx="29">
                  <c:v>28.9</c:v>
                </c:pt>
                <c:pt idx="30">
                  <c:v>31.1</c:v>
                </c:pt>
                <c:pt idx="31">
                  <c:v>34.299999999999997</c:v>
                </c:pt>
                <c:pt idx="32">
                  <c:v>36.5</c:v>
                </c:pt>
                <c:pt idx="33">
                  <c:v>37.9</c:v>
                </c:pt>
                <c:pt idx="34">
                  <c:v>38.799999999999997</c:v>
                </c:pt>
                <c:pt idx="35">
                  <c:v>39.700000000000003</c:v>
                </c:pt>
                <c:pt idx="36">
                  <c:v>40</c:v>
                </c:pt>
                <c:pt idx="37">
                  <c:v>40.9</c:v>
                </c:pt>
                <c:pt idx="38">
                  <c:v>41.8</c:v>
                </c:pt>
                <c:pt idx="39">
                  <c:v>42.7</c:v>
                </c:pt>
                <c:pt idx="40">
                  <c:v>44.1</c:v>
                </c:pt>
                <c:pt idx="41">
                  <c:v>46.9</c:v>
                </c:pt>
                <c:pt idx="42">
                  <c:v>49.8</c:v>
                </c:pt>
                <c:pt idx="43">
                  <c:v>52.8</c:v>
                </c:pt>
                <c:pt idx="44">
                  <c:v>55.1</c:v>
                </c:pt>
                <c:pt idx="45">
                  <c:v>56.3</c:v>
                </c:pt>
                <c:pt idx="46">
                  <c:v>57.6</c:v>
                </c:pt>
                <c:pt idx="47">
                  <c:v>57.7</c:v>
                </c:pt>
                <c:pt idx="48">
                  <c:v>57.4</c:v>
                </c:pt>
                <c:pt idx="49">
                  <c:v>57.5</c:v>
                </c:pt>
                <c:pt idx="50">
                  <c:v>57.3</c:v>
                </c:pt>
                <c:pt idx="51">
                  <c:v>57.8</c:v>
                </c:pt>
                <c:pt idx="52">
                  <c:v>57.9</c:v>
                </c:pt>
                <c:pt idx="53">
                  <c:v>58</c:v>
                </c:pt>
                <c:pt idx="54">
                  <c:v>58.2</c:v>
                </c:pt>
                <c:pt idx="55">
                  <c:v>59.1</c:v>
                </c:pt>
                <c:pt idx="56">
                  <c:v>60.3</c:v>
                </c:pt>
                <c:pt idx="57">
                  <c:v>61.7</c:v>
                </c:pt>
                <c:pt idx="58">
                  <c:v>66.099999999999994</c:v>
                </c:pt>
                <c:pt idx="59">
                  <c:v>68.5</c:v>
                </c:pt>
                <c:pt idx="60">
                  <c:v>69.3</c:v>
                </c:pt>
                <c:pt idx="61">
                  <c:v>70</c:v>
                </c:pt>
                <c:pt idx="62">
                  <c:v>72.2</c:v>
                </c:pt>
                <c:pt idx="63">
                  <c:v>74.099999999999994</c:v>
                </c:pt>
                <c:pt idx="64">
                  <c:v>75.5</c:v>
                </c:pt>
                <c:pt idx="65">
                  <c:v>76.8</c:v>
                </c:pt>
                <c:pt idx="66">
                  <c:v>78.099999999999994</c:v>
                </c:pt>
                <c:pt idx="67">
                  <c:v>79.7</c:v>
                </c:pt>
                <c:pt idx="68">
                  <c:v>82.4</c:v>
                </c:pt>
                <c:pt idx="69">
                  <c:v>86.1</c:v>
                </c:pt>
                <c:pt idx="70">
                  <c:v>89.9</c:v>
                </c:pt>
                <c:pt idx="71">
                  <c:v>91.3</c:v>
                </c:pt>
                <c:pt idx="72">
                  <c:v>100</c:v>
                </c:pt>
                <c:pt idx="73">
                  <c:v>117.2</c:v>
                </c:pt>
                <c:pt idx="74">
                  <c:v>127</c:v>
                </c:pt>
                <c:pt idx="75">
                  <c:v>130.69999999999999</c:v>
                </c:pt>
              </c:numCache>
            </c:numRef>
          </c:val>
          <c:smooth val="0"/>
          <c:extLst>
            <c:ext xmlns:c16="http://schemas.microsoft.com/office/drawing/2014/chart" uri="{C3380CC4-5D6E-409C-BE32-E72D297353CC}">
              <c16:uniqueId val="{00000000-CB09-4866-B3AE-223883433CFC}"/>
            </c:ext>
          </c:extLst>
        </c:ser>
        <c:ser>
          <c:idx val="1"/>
          <c:order val="1"/>
          <c:tx>
            <c:strRef>
              <c:f>'Grafik Entwicklung 2024 Bas.''21'!$B$19</c:f>
              <c:strCache>
                <c:ptCount val="1"/>
                <c:pt idx="0">
                  <c:v>Ortskanäle, Bauleistungen am Bauwerk (Tiefbau), mit USt</c:v>
                </c:pt>
              </c:strCache>
            </c:strRef>
          </c:tx>
          <c:spPr>
            <a:ln w="22225" cap="rnd" cmpd="sng" algn="ctr">
              <a:solidFill>
                <a:schemeClr val="accent2"/>
              </a:solidFill>
              <a:prstDash val="sysDot"/>
              <a:round/>
            </a:ln>
            <a:effectLst/>
          </c:spPr>
          <c:marker>
            <c:symbol val="none"/>
          </c:marker>
          <c:cat>
            <c:numRef>
              <c:f>'Grafik Entwicklung 2024 Bas.''21'!$C$8:$BZ$8</c:f>
              <c:numCache>
                <c:formatCode>General</c:formatCode>
                <c:ptCount val="76"/>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pt idx="75">
                  <c:v>2024</c:v>
                </c:pt>
              </c:numCache>
            </c:numRef>
          </c:cat>
          <c:val>
            <c:numRef>
              <c:f>'Grafik Entwicklung 2024 Bas.''21'!$C$19:$BZ$19</c:f>
              <c:numCache>
                <c:formatCode>0.0000</c:formatCode>
                <c:ptCount val="76"/>
                <c:pt idx="9">
                  <c:v>15.4</c:v>
                </c:pt>
                <c:pt idx="10">
                  <c:v>16.600000000000001</c:v>
                </c:pt>
                <c:pt idx="11">
                  <c:v>17.899999999999999</c:v>
                </c:pt>
                <c:pt idx="12">
                  <c:v>19.2</c:v>
                </c:pt>
                <c:pt idx="13">
                  <c:v>20.399999999999999</c:v>
                </c:pt>
                <c:pt idx="14">
                  <c:v>21.4</c:v>
                </c:pt>
                <c:pt idx="15">
                  <c:v>21.7</c:v>
                </c:pt>
                <c:pt idx="16">
                  <c:v>21.2</c:v>
                </c:pt>
                <c:pt idx="17">
                  <c:v>21.3</c:v>
                </c:pt>
                <c:pt idx="18">
                  <c:v>20.399999999999999</c:v>
                </c:pt>
                <c:pt idx="19">
                  <c:v>21.6</c:v>
                </c:pt>
                <c:pt idx="20">
                  <c:v>22.6</c:v>
                </c:pt>
                <c:pt idx="21">
                  <c:v>26.4</c:v>
                </c:pt>
                <c:pt idx="22">
                  <c:v>28.6</c:v>
                </c:pt>
                <c:pt idx="23">
                  <c:v>29.6</c:v>
                </c:pt>
                <c:pt idx="24">
                  <c:v>30.8</c:v>
                </c:pt>
                <c:pt idx="25">
                  <c:v>32.799999999999997</c:v>
                </c:pt>
                <c:pt idx="26">
                  <c:v>33.4</c:v>
                </c:pt>
                <c:pt idx="27">
                  <c:v>34</c:v>
                </c:pt>
                <c:pt idx="28">
                  <c:v>35.299999999999997</c:v>
                </c:pt>
                <c:pt idx="29">
                  <c:v>37.6</c:v>
                </c:pt>
                <c:pt idx="30">
                  <c:v>41.5</c:v>
                </c:pt>
                <c:pt idx="31">
                  <c:v>46.1</c:v>
                </c:pt>
                <c:pt idx="32">
                  <c:v>47.4</c:v>
                </c:pt>
                <c:pt idx="33">
                  <c:v>46.6</c:v>
                </c:pt>
                <c:pt idx="34">
                  <c:v>46.6</c:v>
                </c:pt>
                <c:pt idx="35">
                  <c:v>47.3</c:v>
                </c:pt>
                <c:pt idx="36">
                  <c:v>47.5</c:v>
                </c:pt>
                <c:pt idx="37">
                  <c:v>48.6</c:v>
                </c:pt>
                <c:pt idx="38">
                  <c:v>49.4</c:v>
                </c:pt>
                <c:pt idx="39">
                  <c:v>50.1</c:v>
                </c:pt>
                <c:pt idx="40">
                  <c:v>51.5</c:v>
                </c:pt>
                <c:pt idx="41">
                  <c:v>55.1</c:v>
                </c:pt>
                <c:pt idx="42">
                  <c:v>59.1</c:v>
                </c:pt>
                <c:pt idx="43">
                  <c:v>62.9</c:v>
                </c:pt>
                <c:pt idx="44">
                  <c:v>65.3</c:v>
                </c:pt>
                <c:pt idx="45">
                  <c:v>66</c:v>
                </c:pt>
                <c:pt idx="46">
                  <c:v>66.599999999999994</c:v>
                </c:pt>
                <c:pt idx="47">
                  <c:v>65.5</c:v>
                </c:pt>
                <c:pt idx="48">
                  <c:v>64.3</c:v>
                </c:pt>
                <c:pt idx="49">
                  <c:v>63.7</c:v>
                </c:pt>
                <c:pt idx="50">
                  <c:v>63.4</c:v>
                </c:pt>
                <c:pt idx="51">
                  <c:v>63.6</c:v>
                </c:pt>
                <c:pt idx="52">
                  <c:v>63.4</c:v>
                </c:pt>
                <c:pt idx="53">
                  <c:v>63.3</c:v>
                </c:pt>
                <c:pt idx="54">
                  <c:v>63.1</c:v>
                </c:pt>
                <c:pt idx="55">
                  <c:v>63</c:v>
                </c:pt>
                <c:pt idx="56">
                  <c:v>63.1</c:v>
                </c:pt>
                <c:pt idx="57">
                  <c:v>64.7</c:v>
                </c:pt>
                <c:pt idx="58">
                  <c:v>68.400000000000006</c:v>
                </c:pt>
                <c:pt idx="59">
                  <c:v>70.5</c:v>
                </c:pt>
                <c:pt idx="60">
                  <c:v>71.7</c:v>
                </c:pt>
                <c:pt idx="61">
                  <c:v>72</c:v>
                </c:pt>
                <c:pt idx="62">
                  <c:v>73.400000000000006</c:v>
                </c:pt>
                <c:pt idx="63">
                  <c:v>75.3</c:v>
                </c:pt>
                <c:pt idx="64">
                  <c:v>76.599999999999994</c:v>
                </c:pt>
                <c:pt idx="65">
                  <c:v>77.8</c:v>
                </c:pt>
                <c:pt idx="66">
                  <c:v>79.3</c:v>
                </c:pt>
                <c:pt idx="67">
                  <c:v>80.599999999999994</c:v>
                </c:pt>
                <c:pt idx="68">
                  <c:v>83.5</c:v>
                </c:pt>
                <c:pt idx="69">
                  <c:v>88.3</c:v>
                </c:pt>
                <c:pt idx="70">
                  <c:v>93.2</c:v>
                </c:pt>
                <c:pt idx="71">
                  <c:v>94.2</c:v>
                </c:pt>
                <c:pt idx="72">
                  <c:v>100</c:v>
                </c:pt>
                <c:pt idx="73">
                  <c:v>115</c:v>
                </c:pt>
                <c:pt idx="74">
                  <c:v>126</c:v>
                </c:pt>
                <c:pt idx="75">
                  <c:v>131.19999999999999</c:v>
                </c:pt>
              </c:numCache>
            </c:numRef>
          </c:val>
          <c:smooth val="0"/>
          <c:extLst>
            <c:ext xmlns:c16="http://schemas.microsoft.com/office/drawing/2014/chart" uri="{C3380CC4-5D6E-409C-BE32-E72D297353CC}">
              <c16:uniqueId val="{00000001-CB09-4866-B3AE-223883433CFC}"/>
            </c:ext>
          </c:extLst>
        </c:ser>
        <c:ser>
          <c:idx val="2"/>
          <c:order val="2"/>
          <c:tx>
            <c:strRef>
              <c:f>'Grafik Entwicklung 2024 Bas.''21'!$B$20</c:f>
              <c:strCache>
                <c:ptCount val="1"/>
                <c:pt idx="0">
                  <c:v>Wiederherstellungswerte für 1913/1914 erstellte Wohngebäude</c:v>
                </c:pt>
              </c:strCache>
            </c:strRef>
          </c:tx>
          <c:spPr>
            <a:ln w="22225" cap="rnd" cmpd="sng" algn="ctr">
              <a:solidFill>
                <a:srgbClr val="7030A0"/>
              </a:solidFill>
              <a:prstDash val="sysDot"/>
              <a:round/>
            </a:ln>
            <a:effectLst/>
          </c:spPr>
          <c:marker>
            <c:symbol val="none"/>
          </c:marker>
          <c:cat>
            <c:numRef>
              <c:f>'Grafik Entwicklung 2024 Bas.''21'!$C$8:$BZ$8</c:f>
              <c:numCache>
                <c:formatCode>General</c:formatCode>
                <c:ptCount val="76"/>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pt idx="75">
                  <c:v>2024</c:v>
                </c:pt>
              </c:numCache>
            </c:numRef>
          </c:cat>
          <c:val>
            <c:numRef>
              <c:f>'Grafik Entwicklung 2024 Bas.''21'!$C$20:$BZ$20</c:f>
              <c:numCache>
                <c:formatCode>0.0000</c:formatCode>
                <c:ptCount val="76"/>
                <c:pt idx="0">
                  <c:v>2.6259999999999999</c:v>
                </c:pt>
                <c:pt idx="1">
                  <c:v>2.5030000000000001</c:v>
                </c:pt>
                <c:pt idx="2">
                  <c:v>2.8980000000000001</c:v>
                </c:pt>
                <c:pt idx="3">
                  <c:v>3.0880000000000001</c:v>
                </c:pt>
                <c:pt idx="4">
                  <c:v>2.9860000000000002</c:v>
                </c:pt>
                <c:pt idx="5">
                  <c:v>3</c:v>
                </c:pt>
                <c:pt idx="6">
                  <c:v>3.1629999999999998</c:v>
                </c:pt>
                <c:pt idx="7">
                  <c:v>3.2450000000000001</c:v>
                </c:pt>
                <c:pt idx="8">
                  <c:v>3.3610000000000002</c:v>
                </c:pt>
                <c:pt idx="9">
                  <c:v>3.4689999999999999</c:v>
                </c:pt>
                <c:pt idx="10">
                  <c:v>3.653</c:v>
                </c:pt>
                <c:pt idx="11">
                  <c:v>3.9249999999999998</c:v>
                </c:pt>
                <c:pt idx="12">
                  <c:v>4.2240000000000002</c:v>
                </c:pt>
                <c:pt idx="13">
                  <c:v>4.5709999999999997</c:v>
                </c:pt>
                <c:pt idx="14">
                  <c:v>4.8099999999999996</c:v>
                </c:pt>
                <c:pt idx="15">
                  <c:v>5.0339999999999998</c:v>
                </c:pt>
                <c:pt idx="16">
                  <c:v>5.2450000000000001</c:v>
                </c:pt>
                <c:pt idx="17">
                  <c:v>5.415</c:v>
                </c:pt>
                <c:pt idx="18">
                  <c:v>5.2990000000000004</c:v>
                </c:pt>
                <c:pt idx="19">
                  <c:v>5.524</c:v>
                </c:pt>
                <c:pt idx="20">
                  <c:v>5.84</c:v>
                </c:pt>
                <c:pt idx="21">
                  <c:v>6.8029999999999999</c:v>
                </c:pt>
                <c:pt idx="22">
                  <c:v>7.5049999999999999</c:v>
                </c:pt>
                <c:pt idx="23">
                  <c:v>8.0120000000000005</c:v>
                </c:pt>
                <c:pt idx="24">
                  <c:v>8.6</c:v>
                </c:pt>
                <c:pt idx="25">
                  <c:v>9.2260000000000009</c:v>
                </c:pt>
                <c:pt idx="26">
                  <c:v>9.4459999999999997</c:v>
                </c:pt>
                <c:pt idx="27">
                  <c:v>9.7710000000000008</c:v>
                </c:pt>
                <c:pt idx="28">
                  <c:v>10.244999999999999</c:v>
                </c:pt>
                <c:pt idx="29">
                  <c:v>10.878</c:v>
                </c:pt>
                <c:pt idx="30">
                  <c:v>11.833</c:v>
                </c:pt>
                <c:pt idx="31">
                  <c:v>13.097</c:v>
                </c:pt>
                <c:pt idx="32">
                  <c:v>13.863</c:v>
                </c:pt>
                <c:pt idx="33">
                  <c:v>14.263</c:v>
                </c:pt>
                <c:pt idx="34">
                  <c:v>14.564</c:v>
                </c:pt>
                <c:pt idx="35">
                  <c:v>14.923999999999999</c:v>
                </c:pt>
                <c:pt idx="36">
                  <c:v>14.987</c:v>
                </c:pt>
                <c:pt idx="37">
                  <c:v>15.193</c:v>
                </c:pt>
                <c:pt idx="38">
                  <c:v>15.481999999999999</c:v>
                </c:pt>
                <c:pt idx="39">
                  <c:v>15.811</c:v>
                </c:pt>
                <c:pt idx="40">
                  <c:v>16.388999999999999</c:v>
                </c:pt>
                <c:pt idx="41">
                  <c:v>17.445</c:v>
                </c:pt>
                <c:pt idx="42">
                  <c:v>18.655999999999999</c:v>
                </c:pt>
                <c:pt idx="43">
                  <c:v>19.850000000000001</c:v>
                </c:pt>
                <c:pt idx="44">
                  <c:v>20.83</c:v>
                </c:pt>
                <c:pt idx="45">
                  <c:v>21.329000000000001</c:v>
                </c:pt>
                <c:pt idx="46">
                  <c:v>21.829000000000001</c:v>
                </c:pt>
                <c:pt idx="47">
                  <c:v>21.791</c:v>
                </c:pt>
                <c:pt idx="48">
                  <c:v>21.626999999999999</c:v>
                </c:pt>
                <c:pt idx="49">
                  <c:v>21.550999999999998</c:v>
                </c:pt>
                <c:pt idx="50">
                  <c:v>21.474</c:v>
                </c:pt>
                <c:pt idx="51">
                  <c:v>21.545000000000002</c:v>
                </c:pt>
                <c:pt idx="52">
                  <c:v>21.529</c:v>
                </c:pt>
                <c:pt idx="53">
                  <c:v>21.518000000000001</c:v>
                </c:pt>
                <c:pt idx="54">
                  <c:v>21.529</c:v>
                </c:pt>
                <c:pt idx="55">
                  <c:v>21.809000000000001</c:v>
                </c:pt>
                <c:pt idx="56">
                  <c:v>22.003</c:v>
                </c:pt>
                <c:pt idx="57">
                  <c:v>22.420999999999999</c:v>
                </c:pt>
                <c:pt idx="58">
                  <c:v>23.917000000000002</c:v>
                </c:pt>
                <c:pt idx="59">
                  <c:v>24.599</c:v>
                </c:pt>
                <c:pt idx="60">
                  <c:v>24.808</c:v>
                </c:pt>
                <c:pt idx="61">
                  <c:v>25.064</c:v>
                </c:pt>
                <c:pt idx="62">
                  <c:v>25.753</c:v>
                </c:pt>
                <c:pt idx="63">
                  <c:v>26.411000000000001</c:v>
                </c:pt>
                <c:pt idx="64">
                  <c:v>26.95</c:v>
                </c:pt>
                <c:pt idx="65">
                  <c:v>27.413</c:v>
                </c:pt>
                <c:pt idx="66">
                  <c:v>27.832000000000001</c:v>
                </c:pt>
                <c:pt idx="67">
                  <c:v>28.402000000000001</c:v>
                </c:pt>
                <c:pt idx="68">
                  <c:v>29.292999999999999</c:v>
                </c:pt>
                <c:pt idx="69">
                  <c:v>30.58</c:v>
                </c:pt>
                <c:pt idx="70">
                  <c:v>31.902000000000001</c:v>
                </c:pt>
                <c:pt idx="71">
                  <c:v>32.396000000000001</c:v>
                </c:pt>
                <c:pt idx="72">
                  <c:v>35.39</c:v>
                </c:pt>
                <c:pt idx="73">
                  <c:v>41.167000000000002</c:v>
                </c:pt>
                <c:pt idx="74">
                  <c:v>44.616999999999997</c:v>
                </c:pt>
                <c:pt idx="75">
                  <c:v>45.917999999999999</c:v>
                </c:pt>
              </c:numCache>
            </c:numRef>
          </c:val>
          <c:smooth val="0"/>
          <c:extLst>
            <c:ext xmlns:c16="http://schemas.microsoft.com/office/drawing/2014/chart" uri="{C3380CC4-5D6E-409C-BE32-E72D297353CC}">
              <c16:uniqueId val="{00000002-CB09-4866-B3AE-223883433CFC}"/>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prstDash val="sysDot"/>
              <a:round/>
            </a:ln>
            <a:effectLst/>
          </c:spPr>
        </c:dropLines>
        <c:smooth val="0"/>
        <c:axId val="1706334784"/>
        <c:axId val="1515950944"/>
      </c:lineChart>
      <c:catAx>
        <c:axId val="1706334784"/>
        <c:scaling>
          <c:orientation val="minMax"/>
        </c:scaling>
        <c:delete val="0"/>
        <c:axPos val="b"/>
        <c:numFmt formatCode="General" sourceLinked="1"/>
        <c:majorTickMark val="none"/>
        <c:minorTickMark val="none"/>
        <c:tickLblPos val="nextTo"/>
        <c:spPr>
          <a:noFill/>
          <a:ln w="6350" cap="flat" cmpd="sng" algn="ctr">
            <a:solidFill>
              <a:srgbClr val="264F87"/>
            </a:solidFill>
            <a:round/>
          </a:ln>
          <a:effectLst/>
        </c:spPr>
        <c:txPr>
          <a:bodyPr rot="-60000000" spcFirstLastPara="1" vertOverflow="ellipsis" vert="horz"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1515950944"/>
        <c:crosses val="autoZero"/>
        <c:auto val="1"/>
        <c:lblAlgn val="ctr"/>
        <c:lblOffset val="100"/>
        <c:noMultiLvlLbl val="0"/>
      </c:catAx>
      <c:valAx>
        <c:axId val="1515950944"/>
        <c:scaling>
          <c:orientation val="minMax"/>
          <c:max val="160"/>
        </c:scaling>
        <c:delete val="0"/>
        <c:axPos val="l"/>
        <c:numFmt formatCode="0.0000" sourceLinked="1"/>
        <c:majorTickMark val="none"/>
        <c:minorTickMark val="none"/>
        <c:tickLblPos val="nextTo"/>
        <c:spPr>
          <a:noFill/>
          <a:ln w="6350">
            <a:solidFill>
              <a:srgbClr val="264F87"/>
            </a:solidFill>
          </a:ln>
          <a:effectLst/>
        </c:spPr>
        <c:txPr>
          <a:bodyPr rot="-60000000" spcFirstLastPara="1" vertOverflow="ellipsis" vert="horz"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1706334784"/>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264F87"/>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6350" cap="flat" cmpd="sng" algn="ctr">
      <a:solidFill>
        <a:srgbClr val="264F87"/>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r>
              <a:rPr lang="de-DE" sz="1200">
                <a:solidFill>
                  <a:srgbClr val="264F87"/>
                </a:solidFill>
              </a:rPr>
              <a:t>Ersatzreihen Erzeugerpreise</a:t>
            </a:r>
          </a:p>
        </c:rich>
      </c:tx>
      <c:layout>
        <c:manualLayout>
          <c:xMode val="edge"/>
          <c:yMode val="edge"/>
          <c:x val="0.44853453712159064"/>
          <c:y val="3.2391844555552232E-2"/>
        </c:manualLayout>
      </c:layout>
      <c:overlay val="0"/>
      <c:spPr>
        <a:noFill/>
        <a:ln>
          <a:noFill/>
        </a:ln>
        <a:effectLst/>
      </c:spPr>
      <c:txPr>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'Grafik Entwicklung 2024 Bas.''21'!$B$22</c:f>
              <c:strCache>
                <c:ptCount val="1"/>
                <c:pt idx="0">
                  <c:v>Rohre aus Eisen oder Stahl</c:v>
                </c:pt>
              </c:strCache>
            </c:strRef>
          </c:tx>
          <c:spPr>
            <a:ln w="22225" cap="rnd" cmpd="sng" algn="ctr">
              <a:solidFill>
                <a:schemeClr val="accent1"/>
              </a:solidFill>
              <a:prstDash val="sysDot"/>
              <a:round/>
            </a:ln>
            <a:effectLst/>
          </c:spPr>
          <c:marker>
            <c:symbol val="none"/>
          </c:marker>
          <c:cat>
            <c:numRef>
              <c:f>'Grafik Entwicklung 2024 Bas.''21'!$C$8:$BZ$8</c:f>
              <c:numCache>
                <c:formatCode>General</c:formatCode>
                <c:ptCount val="76"/>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pt idx="75">
                  <c:v>2024</c:v>
                </c:pt>
              </c:numCache>
            </c:numRef>
          </c:cat>
          <c:val>
            <c:numRef>
              <c:f>'Grafik Entwicklung 2024 Bas.''21'!$C$22:$BZ$22</c:f>
              <c:numCache>
                <c:formatCode>0.0000</c:formatCode>
                <c:ptCount val="76"/>
                <c:pt idx="51">
                  <c:v>100</c:v>
                </c:pt>
                <c:pt idx="52">
                  <c:v>104.4</c:v>
                </c:pt>
                <c:pt idx="53">
                  <c:v>104.1</c:v>
                </c:pt>
                <c:pt idx="54">
                  <c:v>107.2</c:v>
                </c:pt>
                <c:pt idx="55">
                  <c:v>122.1</c:v>
                </c:pt>
                <c:pt idx="56">
                  <c:v>137.19999999999999</c:v>
                </c:pt>
              </c:numCache>
            </c:numRef>
          </c:val>
          <c:smooth val="0"/>
          <c:extLst>
            <c:ext xmlns:c16="http://schemas.microsoft.com/office/drawing/2014/chart" uri="{C3380CC4-5D6E-409C-BE32-E72D297353CC}">
              <c16:uniqueId val="{00000000-595A-4912-933F-3C2A08F99D68}"/>
            </c:ext>
          </c:extLst>
        </c:ser>
        <c:ser>
          <c:idx val="1"/>
          <c:order val="1"/>
          <c:tx>
            <c:strRef>
              <c:f>'Grafik Entwicklung 2024 Bas.''21'!$B$23</c:f>
              <c:strCache>
                <c:ptCount val="1"/>
                <c:pt idx="0">
                  <c:v>Präzisionsstahlrohre, nahtlos und geschweißt</c:v>
                </c:pt>
              </c:strCache>
            </c:strRef>
          </c:tx>
          <c:spPr>
            <a:ln w="22225" cap="rnd" cmpd="sng" algn="ctr">
              <a:solidFill>
                <a:schemeClr val="accent2"/>
              </a:solidFill>
              <a:prstDash val="sysDot"/>
              <a:round/>
            </a:ln>
            <a:effectLst/>
          </c:spPr>
          <c:marker>
            <c:symbol val="none"/>
          </c:marker>
          <c:cat>
            <c:numRef>
              <c:f>'Grafik Entwicklung 2024 Bas.''21'!$C$8:$BZ$8</c:f>
              <c:numCache>
                <c:formatCode>General</c:formatCode>
                <c:ptCount val="76"/>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pt idx="75">
                  <c:v>2024</c:v>
                </c:pt>
              </c:numCache>
            </c:numRef>
          </c:cat>
          <c:val>
            <c:numRef>
              <c:f>'Grafik Entwicklung 2024 Bas.''21'!$C$23:$BZ$23</c:f>
              <c:numCache>
                <c:formatCode>0.0000</c:formatCode>
                <c:ptCount val="76"/>
                <c:pt idx="19">
                  <c:v>55</c:v>
                </c:pt>
                <c:pt idx="20">
                  <c:v>56.7</c:v>
                </c:pt>
                <c:pt idx="21">
                  <c:v>60.6</c:v>
                </c:pt>
                <c:pt idx="22">
                  <c:v>61.6</c:v>
                </c:pt>
                <c:pt idx="23">
                  <c:v>61.6</c:v>
                </c:pt>
                <c:pt idx="24">
                  <c:v>67</c:v>
                </c:pt>
                <c:pt idx="25">
                  <c:v>76.2</c:v>
                </c:pt>
                <c:pt idx="26">
                  <c:v>73.5</c:v>
                </c:pt>
                <c:pt idx="27">
                  <c:v>75.5</c:v>
                </c:pt>
                <c:pt idx="28">
                  <c:v>73.599999999999994</c:v>
                </c:pt>
                <c:pt idx="29">
                  <c:v>75.599999999999994</c:v>
                </c:pt>
                <c:pt idx="30">
                  <c:v>76.5</c:v>
                </c:pt>
                <c:pt idx="31">
                  <c:v>77.099999999999994</c:v>
                </c:pt>
                <c:pt idx="32">
                  <c:v>78.5</c:v>
                </c:pt>
                <c:pt idx="33">
                  <c:v>90.1</c:v>
                </c:pt>
                <c:pt idx="34">
                  <c:v>86.3</c:v>
                </c:pt>
                <c:pt idx="35">
                  <c:v>88</c:v>
                </c:pt>
                <c:pt idx="36">
                  <c:v>94.1</c:v>
                </c:pt>
                <c:pt idx="37">
                  <c:v>95.9</c:v>
                </c:pt>
                <c:pt idx="38">
                  <c:v>91.2</c:v>
                </c:pt>
                <c:pt idx="39">
                  <c:v>92.7</c:v>
                </c:pt>
                <c:pt idx="40">
                  <c:v>97.1</c:v>
                </c:pt>
                <c:pt idx="41">
                  <c:v>98.2</c:v>
                </c:pt>
                <c:pt idx="42">
                  <c:v>97.5</c:v>
                </c:pt>
                <c:pt idx="43">
                  <c:v>97.2</c:v>
                </c:pt>
                <c:pt idx="44">
                  <c:v>87.7</c:v>
                </c:pt>
                <c:pt idx="45">
                  <c:v>88.7</c:v>
                </c:pt>
                <c:pt idx="46">
                  <c:v>97.8</c:v>
                </c:pt>
                <c:pt idx="47">
                  <c:v>94.9</c:v>
                </c:pt>
                <c:pt idx="48">
                  <c:v>94.5</c:v>
                </c:pt>
                <c:pt idx="49">
                  <c:v>96.4</c:v>
                </c:pt>
                <c:pt idx="50">
                  <c:v>93.2</c:v>
                </c:pt>
                <c:pt idx="51">
                  <c:v>100</c:v>
                </c:pt>
              </c:numCache>
            </c:numRef>
          </c:val>
          <c:smooth val="0"/>
          <c:extLst>
            <c:ext xmlns:c16="http://schemas.microsoft.com/office/drawing/2014/chart" uri="{C3380CC4-5D6E-409C-BE32-E72D297353CC}">
              <c16:uniqueId val="{00000001-595A-4912-933F-3C2A08F99D68}"/>
            </c:ext>
          </c:extLst>
        </c:ser>
        <c:ser>
          <c:idx val="2"/>
          <c:order val="2"/>
          <c:tx>
            <c:strRef>
              <c:f>'Grafik Entwicklung 2024 Bas.''21'!$B$24</c:f>
              <c:strCache>
                <c:ptCount val="1"/>
                <c:pt idx="0">
                  <c:v>Eisen und Stahl</c:v>
                </c:pt>
              </c:strCache>
            </c:strRef>
          </c:tx>
          <c:spPr>
            <a:ln w="22225" cap="rnd" cmpd="sng" algn="ctr">
              <a:solidFill>
                <a:schemeClr val="accent3"/>
              </a:solidFill>
              <a:prstDash val="sysDot"/>
              <a:round/>
            </a:ln>
            <a:effectLst/>
          </c:spPr>
          <c:marker>
            <c:symbol val="none"/>
          </c:marker>
          <c:cat>
            <c:numRef>
              <c:f>'Grafik Entwicklung 2024 Bas.''21'!$C$8:$BZ$8</c:f>
              <c:numCache>
                <c:formatCode>General</c:formatCode>
                <c:ptCount val="76"/>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pt idx="75">
                  <c:v>2024</c:v>
                </c:pt>
              </c:numCache>
            </c:numRef>
          </c:cat>
          <c:val>
            <c:numRef>
              <c:f>'Grafik Entwicklung 2024 Bas.''21'!$C$24:$BZ$24</c:f>
              <c:numCache>
                <c:formatCode>0.0000</c:formatCode>
                <c:ptCount val="76"/>
                <c:pt idx="0">
                  <c:v>31.7</c:v>
                </c:pt>
                <c:pt idx="1">
                  <c:v>32.9</c:v>
                </c:pt>
                <c:pt idx="2">
                  <c:v>40.200000000000003</c:v>
                </c:pt>
                <c:pt idx="3">
                  <c:v>56</c:v>
                </c:pt>
                <c:pt idx="4">
                  <c:v>58.3</c:v>
                </c:pt>
                <c:pt idx="5">
                  <c:v>56.5</c:v>
                </c:pt>
                <c:pt idx="6">
                  <c:v>58.3</c:v>
                </c:pt>
                <c:pt idx="7">
                  <c:v>59.9</c:v>
                </c:pt>
                <c:pt idx="8">
                  <c:v>63.4</c:v>
                </c:pt>
                <c:pt idx="9">
                  <c:v>64.5</c:v>
                </c:pt>
                <c:pt idx="10">
                  <c:v>64.099999999999994</c:v>
                </c:pt>
                <c:pt idx="11">
                  <c:v>64.099999999999994</c:v>
                </c:pt>
                <c:pt idx="12">
                  <c:v>63.5</c:v>
                </c:pt>
                <c:pt idx="13">
                  <c:v>62.8</c:v>
                </c:pt>
                <c:pt idx="14">
                  <c:v>61.9</c:v>
                </c:pt>
                <c:pt idx="15">
                  <c:v>61.9</c:v>
                </c:pt>
                <c:pt idx="16">
                  <c:v>61.6</c:v>
                </c:pt>
                <c:pt idx="17">
                  <c:v>61.7</c:v>
                </c:pt>
                <c:pt idx="18">
                  <c:v>57.8</c:v>
                </c:pt>
                <c:pt idx="19">
                  <c:v>56.9</c:v>
                </c:pt>
              </c:numCache>
            </c:numRef>
          </c:val>
          <c:smooth val="0"/>
          <c:extLst>
            <c:ext xmlns:c16="http://schemas.microsoft.com/office/drawing/2014/chart" uri="{C3380CC4-5D6E-409C-BE32-E72D297353CC}">
              <c16:uniqueId val="{00000002-595A-4912-933F-3C2A08F99D68}"/>
            </c:ext>
          </c:extLst>
        </c:ser>
        <c:ser>
          <c:idx val="3"/>
          <c:order val="3"/>
          <c:tx>
            <c:strRef>
              <c:f>'Grafik Entwicklung 2024 Bas.''21'!$B$25</c:f>
              <c:strCache>
                <c:ptCount val="1"/>
                <c:pt idx="0">
                  <c:v>Kabel</c:v>
                </c:pt>
              </c:strCache>
            </c:strRef>
          </c:tx>
          <c:spPr>
            <a:ln w="22225" cap="rnd" cmpd="sng" algn="ctr">
              <a:solidFill>
                <a:schemeClr val="accent4"/>
              </a:solidFill>
              <a:prstDash val="sysDot"/>
              <a:round/>
            </a:ln>
            <a:effectLst/>
          </c:spPr>
          <c:marker>
            <c:symbol val="none"/>
          </c:marker>
          <c:cat>
            <c:numRef>
              <c:f>'Grafik Entwicklung 2024 Bas.''21'!$C$8:$BZ$8</c:f>
              <c:numCache>
                <c:formatCode>General</c:formatCode>
                <c:ptCount val="76"/>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pt idx="75">
                  <c:v>2024</c:v>
                </c:pt>
              </c:numCache>
            </c:numRef>
          </c:cat>
          <c:val>
            <c:numRef>
              <c:f>'Grafik Entwicklung 2024 Bas.''21'!$C$25:$BZ$25</c:f>
              <c:numCache>
                <c:formatCode>0.0000</c:formatCode>
                <c:ptCount val="76"/>
                <c:pt idx="9">
                  <c:v>68.3</c:v>
                </c:pt>
                <c:pt idx="10">
                  <c:v>69.599999999999994</c:v>
                </c:pt>
                <c:pt idx="11">
                  <c:v>70</c:v>
                </c:pt>
                <c:pt idx="12">
                  <c:v>66.2</c:v>
                </c:pt>
                <c:pt idx="13">
                  <c:v>65.900000000000006</c:v>
                </c:pt>
                <c:pt idx="14">
                  <c:v>65.099999999999994</c:v>
                </c:pt>
                <c:pt idx="15">
                  <c:v>74</c:v>
                </c:pt>
                <c:pt idx="16">
                  <c:v>82.4</c:v>
                </c:pt>
                <c:pt idx="17">
                  <c:v>90.8</c:v>
                </c:pt>
                <c:pt idx="18">
                  <c:v>80.599999999999994</c:v>
                </c:pt>
                <c:pt idx="19">
                  <c:v>78.5</c:v>
                </c:pt>
                <c:pt idx="20">
                  <c:v>82.1</c:v>
                </c:pt>
                <c:pt idx="21">
                  <c:v>83.8</c:v>
                </c:pt>
                <c:pt idx="22">
                  <c:v>75.3</c:v>
                </c:pt>
                <c:pt idx="23">
                  <c:v>74</c:v>
                </c:pt>
                <c:pt idx="24">
                  <c:v>78.599999999999994</c:v>
                </c:pt>
                <c:pt idx="25">
                  <c:v>83.1</c:v>
                </c:pt>
                <c:pt idx="26">
                  <c:v>74.5</c:v>
                </c:pt>
                <c:pt idx="27">
                  <c:v>76.400000000000006</c:v>
                </c:pt>
                <c:pt idx="28">
                  <c:v>75.2</c:v>
                </c:pt>
                <c:pt idx="29">
                  <c:v>74.3</c:v>
                </c:pt>
                <c:pt idx="30">
                  <c:v>80</c:v>
                </c:pt>
                <c:pt idx="31">
                  <c:v>86.1</c:v>
                </c:pt>
                <c:pt idx="32">
                  <c:v>89.9</c:v>
                </c:pt>
                <c:pt idx="33">
                  <c:v>92</c:v>
                </c:pt>
                <c:pt idx="34">
                  <c:v>97.4</c:v>
                </c:pt>
                <c:pt idx="35">
                  <c:v>100.3</c:v>
                </c:pt>
                <c:pt idx="36">
                  <c:v>102.9</c:v>
                </c:pt>
                <c:pt idx="37">
                  <c:v>98.3</c:v>
                </c:pt>
                <c:pt idx="38">
                  <c:v>99</c:v>
                </c:pt>
                <c:pt idx="39">
                  <c:v>106.1</c:v>
                </c:pt>
                <c:pt idx="40">
                  <c:v>109.4</c:v>
                </c:pt>
                <c:pt idx="41">
                  <c:v>102</c:v>
                </c:pt>
                <c:pt idx="42">
                  <c:v>100</c:v>
                </c:pt>
                <c:pt idx="43">
                  <c:v>96.2</c:v>
                </c:pt>
                <c:pt idx="44">
                  <c:v>90.2</c:v>
                </c:pt>
                <c:pt idx="45">
                  <c:v>86.7</c:v>
                </c:pt>
                <c:pt idx="46">
                  <c:v>82.7</c:v>
                </c:pt>
              </c:numCache>
            </c:numRef>
          </c:val>
          <c:smooth val="0"/>
          <c:extLst>
            <c:ext xmlns:c16="http://schemas.microsoft.com/office/drawing/2014/chart" uri="{C3380CC4-5D6E-409C-BE32-E72D297353CC}">
              <c16:uniqueId val="{00000003-595A-4912-933F-3C2A08F99D68}"/>
            </c:ext>
          </c:extLst>
        </c:ser>
        <c:ser>
          <c:idx val="4"/>
          <c:order val="4"/>
          <c:tx>
            <c:strRef>
              <c:f>'Grafik Entwicklung 2024 Bas.''21'!$B$26</c:f>
              <c:strCache>
                <c:ptCount val="1"/>
                <c:pt idx="0">
                  <c:v>Isolierte Drähte und Leitungen</c:v>
                </c:pt>
              </c:strCache>
            </c:strRef>
          </c:tx>
          <c:spPr>
            <a:ln w="22225" cap="rnd" cmpd="sng" algn="ctr">
              <a:solidFill>
                <a:schemeClr val="accent5"/>
              </a:solidFill>
              <a:prstDash val="sysDot"/>
              <a:round/>
            </a:ln>
            <a:effectLst/>
          </c:spPr>
          <c:marker>
            <c:symbol val="none"/>
          </c:marker>
          <c:cat>
            <c:numRef>
              <c:f>'Grafik Entwicklung 2024 Bas.''21'!$C$8:$BZ$8</c:f>
              <c:numCache>
                <c:formatCode>General</c:formatCode>
                <c:ptCount val="76"/>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pt idx="75">
                  <c:v>2024</c:v>
                </c:pt>
              </c:numCache>
            </c:numRef>
          </c:cat>
          <c:val>
            <c:numRef>
              <c:f>'Grafik Entwicklung 2024 Bas.''21'!$C$26:$BZ$26</c:f>
              <c:numCache>
                <c:formatCode>0.0000</c:formatCode>
                <c:ptCount val="76"/>
                <c:pt idx="9">
                  <c:v>91.1</c:v>
                </c:pt>
                <c:pt idx="10">
                  <c:v>93</c:v>
                </c:pt>
                <c:pt idx="11">
                  <c:v>95</c:v>
                </c:pt>
                <c:pt idx="12">
                  <c:v>92.9</c:v>
                </c:pt>
                <c:pt idx="13">
                  <c:v>89.2</c:v>
                </c:pt>
                <c:pt idx="14">
                  <c:v>84.8</c:v>
                </c:pt>
                <c:pt idx="15">
                  <c:v>92.4</c:v>
                </c:pt>
                <c:pt idx="16">
                  <c:v>101.3</c:v>
                </c:pt>
                <c:pt idx="17">
                  <c:v>115.2</c:v>
                </c:pt>
                <c:pt idx="18">
                  <c:v>101.4</c:v>
                </c:pt>
                <c:pt idx="19">
                  <c:v>93.9</c:v>
                </c:pt>
                <c:pt idx="20">
                  <c:v>101.6</c:v>
                </c:pt>
                <c:pt idx="21">
                  <c:v>105.3</c:v>
                </c:pt>
                <c:pt idx="22">
                  <c:v>89.5</c:v>
                </c:pt>
                <c:pt idx="23">
                  <c:v>84.4</c:v>
                </c:pt>
                <c:pt idx="24">
                  <c:v>90.3</c:v>
                </c:pt>
                <c:pt idx="25">
                  <c:v>97.3</c:v>
                </c:pt>
                <c:pt idx="26">
                  <c:v>75.8</c:v>
                </c:pt>
                <c:pt idx="27">
                  <c:v>79.8</c:v>
                </c:pt>
                <c:pt idx="28">
                  <c:v>74.599999999999994</c:v>
                </c:pt>
                <c:pt idx="29">
                  <c:v>70.3</c:v>
                </c:pt>
                <c:pt idx="30">
                  <c:v>77.2</c:v>
                </c:pt>
                <c:pt idx="31">
                  <c:v>89</c:v>
                </c:pt>
                <c:pt idx="32">
                  <c:v>94.3</c:v>
                </c:pt>
                <c:pt idx="33">
                  <c:v>93.9</c:v>
                </c:pt>
                <c:pt idx="34">
                  <c:v>93.2</c:v>
                </c:pt>
                <c:pt idx="35">
                  <c:v>92.3</c:v>
                </c:pt>
                <c:pt idx="36">
                  <c:v>93.2</c:v>
                </c:pt>
                <c:pt idx="37">
                  <c:v>90.3</c:v>
                </c:pt>
                <c:pt idx="38">
                  <c:v>91.8</c:v>
                </c:pt>
                <c:pt idx="39">
                  <c:v>97.3</c:v>
                </c:pt>
                <c:pt idx="40">
                  <c:v>101.5</c:v>
                </c:pt>
                <c:pt idx="41">
                  <c:v>100</c:v>
                </c:pt>
                <c:pt idx="42">
                  <c:v>100</c:v>
                </c:pt>
                <c:pt idx="43">
                  <c:v>99.2</c:v>
                </c:pt>
                <c:pt idx="44">
                  <c:v>96.5</c:v>
                </c:pt>
                <c:pt idx="45">
                  <c:v>96.6</c:v>
                </c:pt>
                <c:pt idx="46">
                  <c:v>99.2</c:v>
                </c:pt>
              </c:numCache>
            </c:numRef>
          </c:val>
          <c:smooth val="0"/>
          <c:extLst>
            <c:ext xmlns:c16="http://schemas.microsoft.com/office/drawing/2014/chart" uri="{C3380CC4-5D6E-409C-BE32-E72D297353CC}">
              <c16:uniqueId val="{00000004-595A-4912-933F-3C2A08F99D68}"/>
            </c:ext>
          </c:extLst>
        </c:ser>
        <c:ser>
          <c:idx val="6"/>
          <c:order val="5"/>
          <c:tx>
            <c:strRef>
              <c:f>'Grafik Entwicklung 2024 Bas.''21'!$B$27</c:f>
              <c:strCache>
                <c:ptCount val="1"/>
                <c:pt idx="0">
                  <c:v>Fertigteilbauten überwiegend aus Metall, Konstruktionen aus Stahl und Aluminium</c:v>
                </c:pt>
              </c:strCache>
            </c:strRef>
          </c:tx>
          <c:spPr>
            <a:ln w="22225" cap="rnd" cmpd="sng" algn="ctr">
              <a:solidFill>
                <a:schemeClr val="accent1">
                  <a:lumMod val="60000"/>
                </a:schemeClr>
              </a:solidFill>
              <a:prstDash val="sysDot"/>
              <a:round/>
            </a:ln>
            <a:effectLst/>
          </c:spPr>
          <c:marker>
            <c:symbol val="none"/>
          </c:marker>
          <c:cat>
            <c:numRef>
              <c:f>'Grafik Entwicklung 2024 Bas.''21'!$C$8:$BZ$8</c:f>
              <c:numCache>
                <c:formatCode>General</c:formatCode>
                <c:ptCount val="76"/>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pt idx="75">
                  <c:v>2024</c:v>
                </c:pt>
              </c:numCache>
            </c:numRef>
          </c:cat>
          <c:val>
            <c:numRef>
              <c:f>'Grafik Entwicklung 2024 Bas.''21'!$C$27:$BZ$27</c:f>
              <c:numCache>
                <c:formatCode>0.0000</c:formatCode>
                <c:ptCount val="76"/>
                <c:pt idx="8">
                  <c:v>33.9</c:v>
                </c:pt>
                <c:pt idx="9">
                  <c:v>35</c:v>
                </c:pt>
                <c:pt idx="10">
                  <c:v>34.200000000000003</c:v>
                </c:pt>
                <c:pt idx="11">
                  <c:v>35.6</c:v>
                </c:pt>
                <c:pt idx="12">
                  <c:v>37</c:v>
                </c:pt>
                <c:pt idx="13">
                  <c:v>39.1</c:v>
                </c:pt>
                <c:pt idx="14">
                  <c:v>38.6</c:v>
                </c:pt>
                <c:pt idx="15">
                  <c:v>38.6</c:v>
                </c:pt>
                <c:pt idx="16">
                  <c:v>40</c:v>
                </c:pt>
                <c:pt idx="17">
                  <c:v>40.5</c:v>
                </c:pt>
                <c:pt idx="18">
                  <c:v>36.200000000000003</c:v>
                </c:pt>
                <c:pt idx="19">
                  <c:v>36.1</c:v>
                </c:pt>
                <c:pt idx="20">
                  <c:v>40.799999999999997</c:v>
                </c:pt>
                <c:pt idx="21">
                  <c:v>47.6</c:v>
                </c:pt>
                <c:pt idx="22">
                  <c:v>50.8</c:v>
                </c:pt>
                <c:pt idx="23">
                  <c:v>50.8</c:v>
                </c:pt>
                <c:pt idx="24">
                  <c:v>51.9</c:v>
                </c:pt>
                <c:pt idx="25">
                  <c:v>55</c:v>
                </c:pt>
                <c:pt idx="26">
                  <c:v>58.6</c:v>
                </c:pt>
                <c:pt idx="27">
                  <c:v>60.8</c:v>
                </c:pt>
              </c:numCache>
            </c:numRef>
          </c:val>
          <c:smooth val="0"/>
          <c:extLst>
            <c:ext xmlns:c16="http://schemas.microsoft.com/office/drawing/2014/chart" uri="{C3380CC4-5D6E-409C-BE32-E72D297353CC}">
              <c16:uniqueId val="{00000005-595A-4912-933F-3C2A08F99D68}"/>
            </c:ext>
          </c:extLst>
        </c:ser>
        <c:ser>
          <c:idx val="5"/>
          <c:order val="6"/>
          <c:tx>
            <c:strRef>
              <c:f>'Grafik Entwicklung 2024 Bas.''21'!$B$28</c:f>
              <c:strCache>
                <c:ptCount val="1"/>
                <c:pt idx="0">
                  <c:v>Erzeugerpreise gewerblicher Produkte gesamt</c:v>
                </c:pt>
              </c:strCache>
            </c:strRef>
          </c:tx>
          <c:spPr>
            <a:ln w="22225" cap="rnd" cmpd="sng" algn="ctr">
              <a:solidFill>
                <a:schemeClr val="accent6"/>
              </a:solidFill>
              <a:prstDash val="sysDot"/>
              <a:round/>
            </a:ln>
            <a:effectLst/>
          </c:spPr>
          <c:marker>
            <c:symbol val="none"/>
          </c:marker>
          <c:cat>
            <c:numRef>
              <c:f>'Grafik Entwicklung 2024 Bas.''21'!$C$8:$BZ$8</c:f>
              <c:numCache>
                <c:formatCode>General</c:formatCode>
                <c:ptCount val="76"/>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pt idx="75">
                  <c:v>2024</c:v>
                </c:pt>
              </c:numCache>
            </c:numRef>
          </c:cat>
          <c:val>
            <c:numRef>
              <c:f>'Grafik Entwicklung 2024 Bas.''21'!$C$28:$BZ$28</c:f>
              <c:numCache>
                <c:formatCode>0.0000</c:formatCode>
                <c:ptCount val="76"/>
                <c:pt idx="0">
                  <c:v>23.5</c:v>
                </c:pt>
                <c:pt idx="1">
                  <c:v>22.9</c:v>
                </c:pt>
                <c:pt idx="2">
                  <c:v>27.1</c:v>
                </c:pt>
                <c:pt idx="3">
                  <c:v>27.8</c:v>
                </c:pt>
                <c:pt idx="4">
                  <c:v>27.1</c:v>
                </c:pt>
                <c:pt idx="5">
                  <c:v>26.6</c:v>
                </c:pt>
                <c:pt idx="6">
                  <c:v>27.1</c:v>
                </c:pt>
                <c:pt idx="7">
                  <c:v>27.6</c:v>
                </c:pt>
                <c:pt idx="8">
                  <c:v>28.1</c:v>
                </c:pt>
                <c:pt idx="9">
                  <c:v>27.9</c:v>
                </c:pt>
                <c:pt idx="10">
                  <c:v>27.8</c:v>
                </c:pt>
                <c:pt idx="11">
                  <c:v>28.1</c:v>
                </c:pt>
                <c:pt idx="12">
                  <c:v>28.5</c:v>
                </c:pt>
                <c:pt idx="13">
                  <c:v>28.6</c:v>
                </c:pt>
                <c:pt idx="14">
                  <c:v>28.8</c:v>
                </c:pt>
                <c:pt idx="15">
                  <c:v>29.3</c:v>
                </c:pt>
                <c:pt idx="16">
                  <c:v>30</c:v>
                </c:pt>
                <c:pt idx="17">
                  <c:v>30.4</c:v>
                </c:pt>
                <c:pt idx="18">
                  <c:v>30</c:v>
                </c:pt>
                <c:pt idx="19">
                  <c:v>30</c:v>
                </c:pt>
                <c:pt idx="20">
                  <c:v>30.5</c:v>
                </c:pt>
                <c:pt idx="21">
                  <c:v>32</c:v>
                </c:pt>
                <c:pt idx="22">
                  <c:v>33.299999999999997</c:v>
                </c:pt>
                <c:pt idx="23">
                  <c:v>34.299999999999997</c:v>
                </c:pt>
                <c:pt idx="24">
                  <c:v>36.5</c:v>
                </c:pt>
                <c:pt idx="25">
                  <c:v>41.4</c:v>
                </c:pt>
                <c:pt idx="26">
                  <c:v>43.3</c:v>
                </c:pt>
                <c:pt idx="27">
                  <c:v>44.9</c:v>
                </c:pt>
                <c:pt idx="28">
                  <c:v>46.2</c:v>
                </c:pt>
                <c:pt idx="29">
                  <c:v>46.6</c:v>
                </c:pt>
                <c:pt idx="30">
                  <c:v>48.9</c:v>
                </c:pt>
                <c:pt idx="31">
                  <c:v>52.6</c:v>
                </c:pt>
                <c:pt idx="32">
                  <c:v>56.7</c:v>
                </c:pt>
                <c:pt idx="33">
                  <c:v>60</c:v>
                </c:pt>
                <c:pt idx="34">
                  <c:v>60.9</c:v>
                </c:pt>
                <c:pt idx="35">
                  <c:v>62.6</c:v>
                </c:pt>
                <c:pt idx="36">
                  <c:v>64.2</c:v>
                </c:pt>
                <c:pt idx="37">
                  <c:v>62.5</c:v>
                </c:pt>
                <c:pt idx="38">
                  <c:v>61</c:v>
                </c:pt>
                <c:pt idx="39">
                  <c:v>61.7</c:v>
                </c:pt>
                <c:pt idx="40">
                  <c:v>63.7</c:v>
                </c:pt>
                <c:pt idx="41">
                  <c:v>64.8</c:v>
                </c:pt>
                <c:pt idx="42">
                  <c:v>66.400000000000006</c:v>
                </c:pt>
                <c:pt idx="43">
                  <c:v>67.3</c:v>
                </c:pt>
                <c:pt idx="44">
                  <c:v>67.3</c:v>
                </c:pt>
                <c:pt idx="45">
                  <c:v>67.7</c:v>
                </c:pt>
                <c:pt idx="46">
                  <c:v>68.900000000000006</c:v>
                </c:pt>
                <c:pt idx="47">
                  <c:v>68</c:v>
                </c:pt>
                <c:pt idx="48">
                  <c:v>68.8</c:v>
                </c:pt>
                <c:pt idx="49">
                  <c:v>68.5</c:v>
                </c:pt>
                <c:pt idx="50">
                  <c:v>67.8</c:v>
                </c:pt>
                <c:pt idx="51">
                  <c:v>69.900000000000006</c:v>
                </c:pt>
                <c:pt idx="52">
                  <c:v>72</c:v>
                </c:pt>
                <c:pt idx="53">
                  <c:v>71.5</c:v>
                </c:pt>
                <c:pt idx="54">
                  <c:v>72.8</c:v>
                </c:pt>
                <c:pt idx="55">
                  <c:v>73.900000000000006</c:v>
                </c:pt>
                <c:pt idx="56">
                  <c:v>77.2</c:v>
                </c:pt>
                <c:pt idx="57">
                  <c:v>81.400000000000006</c:v>
                </c:pt>
                <c:pt idx="58">
                  <c:v>82.4</c:v>
                </c:pt>
                <c:pt idx="59">
                  <c:v>86.9</c:v>
                </c:pt>
                <c:pt idx="60">
                  <c:v>83.3</c:v>
                </c:pt>
                <c:pt idx="61">
                  <c:v>84.6</c:v>
                </c:pt>
                <c:pt idx="62">
                  <c:v>89</c:v>
                </c:pt>
                <c:pt idx="63">
                  <c:v>90.4</c:v>
                </c:pt>
                <c:pt idx="64">
                  <c:v>90.4</c:v>
                </c:pt>
                <c:pt idx="65">
                  <c:v>89.5</c:v>
                </c:pt>
                <c:pt idx="66">
                  <c:v>87.9</c:v>
                </c:pt>
                <c:pt idx="67">
                  <c:v>86.4</c:v>
                </c:pt>
                <c:pt idx="68">
                  <c:v>88.8</c:v>
                </c:pt>
                <c:pt idx="69">
                  <c:v>91.1</c:v>
                </c:pt>
                <c:pt idx="70">
                  <c:v>92.1</c:v>
                </c:pt>
                <c:pt idx="71">
                  <c:v>91.2</c:v>
                </c:pt>
                <c:pt idx="72">
                  <c:v>100</c:v>
                </c:pt>
                <c:pt idx="73">
                  <c:v>129.80000000000001</c:v>
                </c:pt>
                <c:pt idx="74">
                  <c:v>130.1</c:v>
                </c:pt>
                <c:pt idx="75">
                  <c:v>127.7</c:v>
                </c:pt>
              </c:numCache>
            </c:numRef>
          </c:val>
          <c:smooth val="0"/>
          <c:extLst>
            <c:ext xmlns:c16="http://schemas.microsoft.com/office/drawing/2014/chart" uri="{C3380CC4-5D6E-409C-BE32-E72D297353CC}">
              <c16:uniqueId val="{00000006-595A-4912-933F-3C2A08F99D6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prstDash val="sysDot"/>
              <a:round/>
            </a:ln>
            <a:effectLst/>
          </c:spPr>
        </c:dropLines>
        <c:smooth val="0"/>
        <c:axId val="1706334784"/>
        <c:axId val="1515950944"/>
      </c:lineChart>
      <c:catAx>
        <c:axId val="1706334784"/>
        <c:scaling>
          <c:orientation val="minMax"/>
        </c:scaling>
        <c:delete val="0"/>
        <c:axPos val="b"/>
        <c:numFmt formatCode="General" sourceLinked="1"/>
        <c:majorTickMark val="none"/>
        <c:minorTickMark val="none"/>
        <c:tickLblPos val="nextTo"/>
        <c:spPr>
          <a:noFill/>
          <a:ln w="6350" cap="flat" cmpd="sng" algn="ctr">
            <a:solidFill>
              <a:srgbClr val="264F87"/>
            </a:solidFill>
            <a:round/>
          </a:ln>
          <a:effectLst/>
        </c:spPr>
        <c:txPr>
          <a:bodyPr rot="-60000000" spcFirstLastPara="1" vertOverflow="ellipsis" vert="horz"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1515950944"/>
        <c:crosses val="autoZero"/>
        <c:auto val="1"/>
        <c:lblAlgn val="ctr"/>
        <c:lblOffset val="100"/>
        <c:noMultiLvlLbl val="0"/>
      </c:catAx>
      <c:valAx>
        <c:axId val="1515950944"/>
        <c:scaling>
          <c:orientation val="minMax"/>
          <c:max val="160"/>
        </c:scaling>
        <c:delete val="0"/>
        <c:axPos val="l"/>
        <c:numFmt formatCode="0.0000" sourceLinked="1"/>
        <c:majorTickMark val="none"/>
        <c:minorTickMark val="none"/>
        <c:tickLblPos val="nextTo"/>
        <c:spPr>
          <a:noFill/>
          <a:ln w="6350">
            <a:solidFill>
              <a:srgbClr val="264F87"/>
            </a:solidFill>
          </a:ln>
          <a:effectLst/>
        </c:spPr>
        <c:txPr>
          <a:bodyPr rot="-60000000" spcFirstLastPara="1" vertOverflow="ellipsis" vert="horz"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1706334784"/>
        <c:crosses val="autoZero"/>
        <c:crossBetween val="between"/>
        <c:majorUnit val="10"/>
      </c:valAx>
      <c:spPr>
        <a:noFill/>
        <a:ln>
          <a:noFill/>
        </a:ln>
        <a:effectLst/>
      </c:spPr>
    </c:plotArea>
    <c:legend>
      <c:legendPos val="b"/>
      <c:layout>
        <c:manualLayout>
          <c:xMode val="edge"/>
          <c:yMode val="edge"/>
          <c:x val="6.9354652331478264E-2"/>
          <c:y val="0.94943085536361183"/>
          <c:w val="0.86129064939092681"/>
          <c:h val="4.042972765286468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264F87"/>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6350" cap="flat" cmpd="sng" algn="ctr">
      <a:solidFill>
        <a:srgbClr val="264F87"/>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mailto:info@anplicon.de" TargetMode="External"/><Relationship Id="rId5" Type="http://schemas.openxmlformats.org/officeDocument/2006/relationships/image" Target="../media/image4.sv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4.svg"/><Relationship Id="rId5" Type="http://schemas.openxmlformats.org/officeDocument/2006/relationships/image" Target="../media/image3.png"/><Relationship Id="rId4" Type="http://schemas.openxmlformats.org/officeDocument/2006/relationships/hyperlink" Target="#Start!A1"/></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Start!A1"/></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3.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hyperlink" Target="#Start!A1"/><Relationship Id="rId16" Type="http://schemas.openxmlformats.org/officeDocument/2006/relationships/image" Target="../media/image19.png"/><Relationship Id="rId1" Type="http://schemas.openxmlformats.org/officeDocument/2006/relationships/image" Target="../media/image8.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hyperlink" Target="https://www-genesis.destatis.de/datenbank/online/table/61241-0001/search/s/NjEyNDEtMDAwMQ==" TargetMode="External"/><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4.svg"/><Relationship Id="rId9" Type="http://schemas.openxmlformats.org/officeDocument/2006/relationships/image" Target="../media/image12.png"/><Relationship Id="rId14"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tart!A1"/><Relationship Id="rId1" Type="http://schemas.openxmlformats.org/officeDocument/2006/relationships/chart" Target="../charts/chart1.xml"/><Relationship Id="rId5" Type="http://schemas.openxmlformats.org/officeDocument/2006/relationships/chart" Target="../charts/chart2.xml"/><Relationship Id="rId4" Type="http://schemas.openxmlformats.org/officeDocument/2006/relationships/image" Target="../media/image4.svg"/></Relationships>
</file>

<file path=xl/drawings/_rels/drawing6.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Start!A1"/></Relationships>
</file>

<file path=xl/drawings/_rels/drawing7.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Start!A1"/><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Start!A1"/></Relationships>
</file>

<file path=xl/drawings/_rels/drawing9.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Start!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4</xdr:col>
      <xdr:colOff>490537</xdr:colOff>
      <xdr:row>1</xdr:row>
      <xdr:rowOff>0</xdr:rowOff>
    </xdr:from>
    <xdr:to>
      <xdr:col>5</xdr:col>
      <xdr:colOff>172948</xdr:colOff>
      <xdr:row>3</xdr:row>
      <xdr:rowOff>57149</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3737" y="161925"/>
          <a:ext cx="436791" cy="380999"/>
        </a:xfrm>
        <a:prstGeom prst="rect">
          <a:avLst/>
        </a:prstGeom>
      </xdr:spPr>
    </xdr:pic>
    <xdr:clientData/>
  </xdr:twoCellAnchor>
  <xdr:twoCellAnchor editAs="oneCell">
    <xdr:from>
      <xdr:col>7</xdr:col>
      <xdr:colOff>376241</xdr:colOff>
      <xdr:row>0</xdr:row>
      <xdr:rowOff>140496</xdr:rowOff>
    </xdr:from>
    <xdr:to>
      <xdr:col>9</xdr:col>
      <xdr:colOff>467983</xdr:colOff>
      <xdr:row>2</xdr:row>
      <xdr:rowOff>37944</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05441" y="140496"/>
          <a:ext cx="1600502" cy="221298"/>
        </a:xfrm>
        <a:prstGeom prst="rect">
          <a:avLst/>
        </a:prstGeom>
      </xdr:spPr>
    </xdr:pic>
    <xdr:clientData/>
  </xdr:twoCellAnchor>
  <xdr:twoCellAnchor>
    <xdr:from>
      <xdr:col>0</xdr:col>
      <xdr:colOff>0</xdr:colOff>
      <xdr:row>2</xdr:row>
      <xdr:rowOff>0</xdr:rowOff>
    </xdr:from>
    <xdr:to>
      <xdr:col>1</xdr:col>
      <xdr:colOff>11906</xdr:colOff>
      <xdr:row>2</xdr:row>
      <xdr:rowOff>0</xdr:rowOff>
    </xdr:to>
    <xdr:cxnSp macro="">
      <xdr:nvCxnSpPr>
        <xdr:cNvPr id="5" name="Gerader Verbinder 4">
          <a:extLst>
            <a:ext uri="{FF2B5EF4-FFF2-40B4-BE49-F238E27FC236}">
              <a16:creationId xmlns:a16="http://schemas.microsoft.com/office/drawing/2014/main" id="{00000000-0008-0000-0000-000005000000}"/>
            </a:ext>
          </a:extLst>
        </xdr:cNvPr>
        <xdr:cNvCxnSpPr/>
      </xdr:nvCxnSpPr>
      <xdr:spPr>
        <a:xfrm>
          <a:off x="0" y="333375"/>
          <a:ext cx="46434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333375</xdr:colOff>
      <xdr:row>4</xdr:row>
      <xdr:rowOff>133350</xdr:rowOff>
    </xdr:from>
    <xdr:to>
      <xdr:col>8</xdr:col>
      <xdr:colOff>707232</xdr:colOff>
      <xdr:row>79</xdr:row>
      <xdr:rowOff>57150</xdr:rowOff>
    </xdr:to>
    <xdr:sp macro="" textlink="">
      <xdr:nvSpPr>
        <xdr:cNvPr id="7" name="Rechteck 6">
          <a:extLst>
            <a:ext uri="{FF2B5EF4-FFF2-40B4-BE49-F238E27FC236}">
              <a16:creationId xmlns:a16="http://schemas.microsoft.com/office/drawing/2014/main" id="{186A52EF-654F-426A-8BEE-C1D34415F0B1}"/>
            </a:ext>
          </a:extLst>
        </xdr:cNvPr>
        <xdr:cNvSpPr/>
      </xdr:nvSpPr>
      <xdr:spPr bwMode="auto">
        <a:xfrm>
          <a:off x="333375" y="781050"/>
          <a:ext cx="6165057" cy="12068175"/>
        </a:xfrm>
        <a:prstGeom prst="rect">
          <a:avLst/>
        </a:prstGeom>
        <a:noFill/>
        <a:ln w="9525" cap="flat" cmpd="sng" algn="ctr">
          <a:noFill/>
          <a:prstDash val="solid"/>
          <a:round/>
          <a:headEnd type="none" w="med" len="med"/>
          <a:tailEnd type="none" w="med" len="med"/>
        </a:ln>
        <a:effectLst/>
      </xdr:spPr>
      <xdr:txBody>
        <a:bodyPr vertOverflow="clip" horzOverflow="clip" vert="horz" wrap="square" lIns="91440" tIns="45720" rIns="91440" bIns="45720" numCol="1" rtlCol="0" anchor="t" anchorCtr="0" compatLnSpc="1">
          <a:prstTxWarp prst="textNoShape">
            <a:avLst/>
          </a:prstTxWarp>
        </a:bodyPr>
        <a:lstStyle/>
        <a:p>
          <a:pPr algn="ctr">
            <a:lnSpc>
              <a:spcPct val="100000"/>
            </a:lnSpc>
            <a:spcAft>
              <a:spcPts val="0"/>
            </a:spcAft>
          </a:pPr>
          <a:r>
            <a:rPr lang="de-DE" sz="1000" b="1">
              <a:solidFill>
                <a:srgbClr val="264F87"/>
              </a:solidFill>
              <a:effectLst/>
              <a:latin typeface="Arial" panose="020B0604020202020204" pitchFamily="34" charset="0"/>
              <a:ea typeface="Times New Roman" panose="02020603050405020304" pitchFamily="18" charset="0"/>
              <a:cs typeface="Arial" panose="020B0604020202020204" pitchFamily="34" charset="0"/>
            </a:rPr>
            <a:t>Allgemeine Bedingungen</a:t>
          </a:r>
        </a:p>
        <a:p>
          <a:pPr algn="ctr">
            <a:lnSpc>
              <a:spcPct val="100000"/>
            </a:lnSpc>
            <a:spcAft>
              <a:spcPts val="0"/>
            </a:spcAft>
          </a:pPr>
          <a:r>
            <a:rPr lang="de-DE" sz="1000" b="1">
              <a:solidFill>
                <a:srgbClr val="264F87"/>
              </a:solidFill>
              <a:effectLst/>
              <a:latin typeface="Arial" panose="020B0604020202020204" pitchFamily="34" charset="0"/>
              <a:ea typeface="Times New Roman" panose="02020603050405020304" pitchFamily="18" charset="0"/>
              <a:cs typeface="Arial" panose="020B0604020202020204" pitchFamily="34" charset="0"/>
            </a:rPr>
            <a:t>für die Nutzungsüberlassung einer Excel-basierten Kalkulationshilfe </a:t>
          </a:r>
        </a:p>
        <a:p>
          <a:pPr algn="ctr">
            <a:lnSpc>
              <a:spcPct val="100000"/>
            </a:lnSpc>
            <a:spcAft>
              <a:spcPts val="300"/>
            </a:spcAft>
          </a:pPr>
          <a:r>
            <a:rPr lang="de-DE" sz="1000" b="1">
              <a:solidFill>
                <a:srgbClr val="264F87"/>
              </a:solidFill>
              <a:effectLst/>
              <a:latin typeface="Arial" panose="020B0604020202020204" pitchFamily="34" charset="0"/>
              <a:ea typeface="Times New Roman" panose="02020603050405020304" pitchFamily="18" charset="0"/>
              <a:cs typeface="Arial" panose="020B0604020202020204" pitchFamily="34" charset="0"/>
            </a:rPr>
            <a:t>bei unentgeltlicher Überlassung außerhalb vertraglicher Beziehungen</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ct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Für die unentgeltliche Nutzungsüberlassung der auf Excel aufgebauten Kalkulationshilfe außerhalb vertraglicher Beziehungen gelten zwischen der </a:t>
          </a:r>
          <a:r>
            <a:rPr lang="de-DE" sz="1000" i="1">
              <a:solidFill>
                <a:srgbClr val="264F87"/>
              </a:solidFill>
              <a:effectLst/>
              <a:latin typeface="Arial" panose="020B0604020202020204" pitchFamily="34" charset="0"/>
              <a:ea typeface="Times New Roman" panose="02020603050405020304" pitchFamily="18" charset="0"/>
              <a:cs typeface="Arial" panose="020B0604020202020204" pitchFamily="34" charset="0"/>
            </a:rPr>
            <a:t>ANPLICON</a:t>
          </a: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 </a:t>
          </a:r>
          <a:r>
            <a:rPr lang="de-DE" sz="1000" i="1">
              <a:solidFill>
                <a:srgbClr val="264F87"/>
              </a:solidFill>
              <a:effectLst/>
              <a:latin typeface="Arial" panose="020B0604020202020204" pitchFamily="34" charset="0"/>
              <a:ea typeface="Times New Roman" panose="02020603050405020304" pitchFamily="18" charset="0"/>
              <a:cs typeface="Arial" panose="020B0604020202020204" pitchFamily="34" charset="0"/>
            </a:rPr>
            <a:t>GmbH</a:t>
          </a: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 [im Folgenden: ANPLICON] und dem Nutzer [im Folgenden: Nutzer] die nachfolgenden Bedingungen:</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1.</a:t>
          </a:r>
          <a:r>
            <a:rPr lang="de-DE" sz="1000" b="1" u="none" baseline="0">
              <a:solidFill>
                <a:srgbClr val="264F87"/>
              </a:solidFill>
              <a:effectLst/>
              <a:latin typeface="Arial" panose="020B0604020202020204" pitchFamily="34" charset="0"/>
              <a:ea typeface="Times New Roman" panose="02020603050405020304" pitchFamily="18" charset="0"/>
              <a:cs typeface="Arial" panose="020B0604020202020204" pitchFamily="34" charset="0"/>
            </a:rPr>
            <a:t>  </a:t>
          </a: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Verwendungszweck</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Dem Nutzer ist bekannt, dass es bei Excel-basierten Werkzeugen (Kalkulationshilfen, Tools) nach dem Stand der Technik nicht möglich ist, diese so zu gestalten, dass die Software in allen Funktionen, Anwendungen und Kombinationen fehlerfrei einsetzbar ist und sämtliche Ergebnisse daher vor ihrer weiteren Verwendung plausibilisiert werden müssen. Die durch die ANPLICON zur Verfügung gestellten Excel-basierten Kalkulationshilfen sind nicht mit Schutzmaßnahmen versehen. Sie dienen einzig dem Zweck, den Nutzer in die Lage zu versetzen, unter Nutzung der Kalkulationshilfe selbst entsprechende Berechnungen durchführen zu können.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2.  Nutzungsrechte</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marL="360000" indent="-360000" algn="just">
            <a:lnSpc>
              <a:spcPct val="100000"/>
            </a:lnSpc>
            <a:spcBef>
              <a:spcPts val="0"/>
            </a:spcBef>
            <a:spcAft>
              <a:spcPts val="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2.1	Dem Nutzer wird das nicht ausschließliche, zeitlich unbegrenzte Nutzungsrecht eingeräumt, die Kalkulationshilfe auf den Rechnern des Nutzers im geschäftlichen Bereich zu nutzen. Eine Nutzung im nichtgeschäftlichen Bereich ist nur zu rein wissenschaftlichen Zwecken gestattet. Der Nutzer ist zur Weitergabe des nicht ausschließlichen Nutzungsrechtes an Dritte nur berechtigt, wenn der Dritte sich zuvor mit diesen Bedingungen schriftlich gegenüber ANPLICON einverstanden erklärt hat und der Nutzer alle auf seinen Rechnern vorhandenen Kopien, Sicherungskopien, etc. unwiederbringlich vor Weitergabe löscht.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marL="360000" indent="-360000" algn="just">
            <a:lnSpc>
              <a:spcPct val="100000"/>
            </a:lnSpc>
            <a:spcBef>
              <a:spcPts val="0"/>
            </a:spcBef>
            <a:spcAft>
              <a:spcPts val="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2.2	Im Übrigen berechtigt das Nutzungsrecht den Nutzer, die Kalkulationshilfe im Rahmen des vorgegebenen normalen Gebrauchs zu nutzen. Der Nutzer ist nicht berechtigt, Übersetzungen oder weitere Vervielfältigungen des Tools vorzunehmen, auch nicht teilweise oder vorübergehend, gleich welcher Art und mit welchen Mitteln.</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marL="360000" indent="-360000"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2.3	Die Einräumung des in 2.1 und 2.2 beschriebenen Nutzungsrechts erfolgt unentgeltlich.</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3.  Gewährleistung</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Die Haftung für Rechts- und Sachmängel richtet sich nach den §§ 523 Abs. 1 und 524 Abs. 1 BGB. Eine darüberhinausgehende Gewährleistung ist, soweit gesetzlich zulässig, ausdrücklich ausgeschlossen.</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4.  Haftung</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Die Haftung der ANPLICON ist nach § 521 BGB auf Vorsatz und grobe Fahrlässigkeit beschränkt.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Gegenüber einem Unternehmer, einer juristischen Person des öffentlichen Rechts oder einem öffentlich-rechtlichen Sondervermögen ist die Haftung der ANPLICON auf Vorsatz beschränkt.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Eine darüberhinausgehende Haftung ist, soweit gesetzlich zulässig, ausdrücklich ausgeschlossen.</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Bitte beachten Sie bei der Nutzung der Kalkulationshilfe auch folgende Hinweise:</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Alle Angaben sowie Berechnungsgrundlagen in der Kalkulationshilfe sind nach bestem Wissen unter Anwendung aller gebotenen Sorgfalt erstellt worden. Bitte prüfen Sie sorgfältig, ob die Informationen zu dem von Ihnen bestimmten Zweck geeignet sind, Sie alle notwendigen Daten hierfür berücksichtigt haben und nicht inzwischen in zeitlicher und/oder inhaltlicher Hinsicht Umstände eingetreten sind, welche die Ergebnisse zu dem von Ihnen bestimmten Zweck unbrauchbar machen. Sie sind daher verpflichtet, sämtliche Ergebnisse zu plausibilisieren. Denn dies können wir naturgemäß nicht für Sie tun,</a:t>
          </a:r>
          <a:r>
            <a:rPr lang="de-DE" sz="1000">
              <a:solidFill>
                <a:srgbClr val="264F87"/>
              </a:solidFill>
              <a:effectLst/>
              <a:latin typeface="Times New Roman" panose="02020603050405020304" pitchFamily="18" charset="0"/>
              <a:ea typeface="Times New Roman" panose="02020603050405020304" pitchFamily="18" charset="0"/>
              <a:cs typeface="Times New Roman" panose="02020603050405020304" pitchFamily="18" charset="0"/>
            </a:rPr>
            <a:t> </a:t>
          </a: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es sei denn, Sie erteilen uns hierfür einen separaten entgeltlichen Auftrag. Insofern erfolgt die Verwertung der Ergebnisse solange auf Ihre eigene Gefahr,</a:t>
          </a:r>
          <a:r>
            <a:rPr lang="de-DE" sz="1000">
              <a:solidFill>
                <a:srgbClr val="264F87"/>
              </a:solidFill>
              <a:effectLst/>
              <a:latin typeface="Times New Roman" panose="02020603050405020304" pitchFamily="18" charset="0"/>
              <a:ea typeface="Times New Roman" panose="02020603050405020304" pitchFamily="18" charset="0"/>
              <a:cs typeface="Times New Roman" panose="02020603050405020304" pitchFamily="18" charset="0"/>
            </a:rPr>
            <a:t> </a:t>
          </a: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wie die Ergebnisse nicht zuvor von ANPLICON plausibilisiert wurden.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Eine unsachgemäße Anwendung, insbesondere die Veränderung der Programmierung und/oder der Formeln kann die Programmstruktur zerstören und zu fehlerhaften Ergebnissen führen. Die Haftung nach dem Produkthaftungsgesetz bleibt unberührt.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Der Nutzer wird darauf hingewiesen, dass der Einsatz der Excel-Werkzeuge ausschließlich mit den ausdrücklich von der ANPLICON freigegebenen Versionen der Software Microsoft Excel zu erfolgen hat. Die ANPLICON haftet nicht für Schäden, welche ausschließlich darauf beruhen, dass der Nutzer andere, nicht von der ANPLICON freigegebene Versionen der Software Microsoft Excel mit den Excel-Tools einsetzt.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5.  Rechtsstatut </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Auf das Vertragsverhältnis findet ausschließlich das Recht der Bundesrepublik Deutschland unter ausdrücklichem Ausschluss des UN-Kaufrechtsabkommens (CISG) Anwendung.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6.  Gerichtsstand und Erfüllungsort </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marL="360000" indent="-360000"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6.1	Erfüllungsort für alle aus dem Vertrag entstehenden Leistungen ist ausschließlich der Sitz der ANPLICON.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marL="360000" indent="-360000"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6.2	Gerichtsstand ist der Sitz der ANPLICON, sofern es sich bei dem Nutzer um einen Kaufmann oder um eine juristische Person des öffentlichen Rechts oder um ein öffentlich-rechtliches Sondervermögen handelt.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 </a:t>
          </a:r>
          <a:r>
            <a:rPr lang="de-DE" sz="1000">
              <a:solidFill>
                <a:srgbClr val="264F87"/>
              </a:solidFill>
              <a:effectLst/>
              <a:latin typeface="Arial" panose="020B0604020202020204" pitchFamily="34" charset="0"/>
              <a:ea typeface="Calibri" panose="020F0502020204030204" pitchFamily="34" charset="0"/>
              <a:cs typeface="Arial" panose="020B0604020202020204" pitchFamily="34" charset="0"/>
            </a:rPr>
            <a:t>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r">
            <a:lnSpc>
              <a:spcPct val="115000"/>
            </a:lnSpc>
            <a:spcAft>
              <a:spcPts val="1000"/>
            </a:spcAft>
          </a:pPr>
          <a:r>
            <a:rPr lang="de-DE" sz="1000">
              <a:solidFill>
                <a:srgbClr val="264F87"/>
              </a:solidFill>
              <a:effectLst/>
              <a:latin typeface="Arial" panose="020B0604020202020204" pitchFamily="34" charset="0"/>
              <a:ea typeface="Calibri" panose="020F0502020204030204" pitchFamily="34" charset="0"/>
              <a:cs typeface="Arial" panose="020B0604020202020204" pitchFamily="34" charset="0"/>
            </a:rPr>
            <a:t>Aachen, 26.02.2021</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r>
            <a:rPr lang="de-DE" sz="1000">
              <a:effectLst/>
              <a:latin typeface="Arial" panose="020B0604020202020204" pitchFamily="34" charset="0"/>
              <a:ea typeface="Calibri" panose="020F0502020204030204" pitchFamily="34" charset="0"/>
              <a:cs typeface="Times New Roman" panose="02020603050405020304" pitchFamily="18"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rPr>
            <a:t>	</a:t>
          </a:r>
        </a:p>
        <a:p>
          <a:pPr marL="0" marR="0" lvl="0" indent="0" algn="r"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rPr>
            <a:t> Aachen, 26.02.2021</a:t>
          </a:r>
        </a:p>
      </xdr:txBody>
    </xdr:sp>
    <xdr:clientData/>
  </xdr:twoCellAnchor>
  <xdr:twoCellAnchor editAs="oneCell">
    <xdr:from>
      <xdr:col>0</xdr:col>
      <xdr:colOff>112190</xdr:colOff>
      <xdr:row>0</xdr:row>
      <xdr:rowOff>54890</xdr:rowOff>
    </xdr:from>
    <xdr:to>
      <xdr:col>0</xdr:col>
      <xdr:colOff>332568</xdr:colOff>
      <xdr:row>1</xdr:row>
      <xdr:rowOff>111486</xdr:rowOff>
    </xdr:to>
    <xdr:pic>
      <xdr:nvPicPr>
        <xdr:cNvPr id="4" name="Grafik 3" descr="Anfangen mit einfarbiger Füllung">
          <a:hlinkClick xmlns:r="http://schemas.openxmlformats.org/officeDocument/2006/relationships" r:id="rId3"/>
          <a:extLst>
            <a:ext uri="{FF2B5EF4-FFF2-40B4-BE49-F238E27FC236}">
              <a16:creationId xmlns:a16="http://schemas.microsoft.com/office/drawing/2014/main" id="{5D585387-FEA9-4972-9EA7-F6B7A7DAD36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12190" y="54890"/>
          <a:ext cx="220378" cy="218521"/>
        </a:xfrm>
        <a:prstGeom prst="rect">
          <a:avLst/>
        </a:prstGeom>
      </xdr:spPr>
    </xdr:pic>
    <xdr:clientData/>
  </xdr:twoCellAnchor>
  <xdr:twoCellAnchor>
    <xdr:from>
      <xdr:col>10</xdr:col>
      <xdr:colOff>369094</xdr:colOff>
      <xdr:row>1</xdr:row>
      <xdr:rowOff>47625</xdr:rowOff>
    </xdr:from>
    <xdr:to>
      <xdr:col>17</xdr:col>
      <xdr:colOff>344142</xdr:colOff>
      <xdr:row>36</xdr:row>
      <xdr:rowOff>130969</xdr:rowOff>
    </xdr:to>
    <xdr:sp macro="" textlink="">
      <xdr:nvSpPr>
        <xdr:cNvPr id="6" name="Ellipse 198">
          <a:hlinkClick xmlns:r="http://schemas.openxmlformats.org/officeDocument/2006/relationships" r:id="rId6"/>
          <a:extLst>
            <a:ext uri="{FF2B5EF4-FFF2-40B4-BE49-F238E27FC236}">
              <a16:creationId xmlns:a16="http://schemas.microsoft.com/office/drawing/2014/main" id="{6D016677-A080-4AB2-AB8F-4930883C2717}"/>
            </a:ext>
          </a:extLst>
        </xdr:cNvPr>
        <xdr:cNvSpPr/>
      </xdr:nvSpPr>
      <xdr:spPr>
        <a:xfrm>
          <a:off x="7679532" y="214313"/>
          <a:ext cx="5309048" cy="5917406"/>
        </a:xfrm>
        <a:prstGeom prst="roundRect">
          <a:avLst/>
        </a:prstGeom>
        <a:solidFill>
          <a:schemeClr val="tx1">
            <a:lumMod val="20000"/>
            <a:lumOff val="80000"/>
          </a:schemeClr>
        </a:solidFill>
        <a:ln>
          <a:noFill/>
        </a:ln>
        <a:effectLst>
          <a:outerShdw blurRad="190500" dist="127000" dir="13500000" algn="br" rotWithShape="0">
            <a:schemeClr val="bg1"/>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91440" tIns="45720" rIns="91440" bIns="45720"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050" b="1" i="1">
            <a:solidFill>
              <a:schemeClr val="tx1"/>
            </a:solidFill>
          </a:endParaRPr>
        </a:p>
        <a:p>
          <a:pPr algn="ctr"/>
          <a:r>
            <a:rPr lang="de-DE" sz="1050" b="1" i="1">
              <a:solidFill>
                <a:schemeClr val="tx1"/>
              </a:solidFill>
            </a:rPr>
            <a:t>! HINWEIS !</a:t>
          </a:r>
        </a:p>
        <a:p>
          <a:pPr algn="ctr"/>
          <a:r>
            <a:rPr lang="de-DE" sz="1050" b="0" i="0">
              <a:solidFill>
                <a:schemeClr val="tx1"/>
              </a:solidFill>
            </a:rPr>
            <a:t> </a:t>
          </a:r>
        </a:p>
        <a:p>
          <a:pPr algn="just"/>
          <a:r>
            <a:rPr lang="de-DE" sz="1050" b="0" i="0">
              <a:solidFill>
                <a:schemeClr val="tx1"/>
              </a:solidFill>
            </a:rPr>
            <a:t>Die in dieser Datei nachgebildeten Indexreihen und -faktoren stellen eine von ggf. mehreren möglichen Varianten dar. Die</a:t>
          </a:r>
          <a:r>
            <a:rPr lang="de-DE" sz="1050" b="0" i="0" baseline="0">
              <a:solidFill>
                <a:schemeClr val="tx1"/>
              </a:solidFill>
            </a:rPr>
            <a:t> Indexreihen und -faktoren</a:t>
          </a:r>
          <a:r>
            <a:rPr lang="de-DE" sz="1050" b="0" i="0">
              <a:solidFill>
                <a:schemeClr val="tx1"/>
              </a:solidFill>
            </a:rPr>
            <a:t> wurden gemäß den Veröffentlichungen der BK 9 vom 23.04.2021 und BK 8 vom 05.04.2022 und unter Berücksichtigung der bisher</a:t>
          </a:r>
          <a:r>
            <a:rPr lang="de-DE" sz="1050" b="0" i="0" baseline="0">
              <a:solidFill>
                <a:schemeClr val="tx1"/>
              </a:solidFill>
            </a:rPr>
            <a:t> gängigen Vorgehensweise und Prüfpraxis der BNetzA </a:t>
          </a:r>
          <a:r>
            <a:rPr lang="de-DE" sz="1050" b="0" i="0">
              <a:solidFill>
                <a:schemeClr val="tx1"/>
              </a:solidFill>
            </a:rPr>
            <a:t>ermittelt.		</a:t>
          </a:r>
        </a:p>
        <a:p>
          <a:pPr algn="just"/>
          <a:endParaRPr lang="de-DE" sz="1050" b="0" i="0">
            <a:solidFill>
              <a:schemeClr val="tx1"/>
            </a:solidFill>
          </a:endParaRPr>
        </a:p>
        <a:p>
          <a:pPr algn="just"/>
          <a:r>
            <a:rPr lang="de-DE" sz="1050" b="0" i="0">
              <a:solidFill>
                <a:schemeClr val="tx1"/>
              </a:solidFill>
            </a:rPr>
            <a:t>Die finalen (v.a.</a:t>
          </a:r>
          <a:r>
            <a:rPr lang="de-DE" sz="1050" b="0" i="0" baseline="0">
              <a:solidFill>
                <a:schemeClr val="tx1"/>
              </a:solidFill>
            </a:rPr>
            <a:t> weiter fortgeschriebenen)</a:t>
          </a:r>
          <a:r>
            <a:rPr lang="de-DE" sz="1050" b="0" i="0">
              <a:solidFill>
                <a:schemeClr val="tx1"/>
              </a:solidFill>
            </a:rPr>
            <a:t> Werte könnten nun mit Blick auf die nächsten Basisjahre</a:t>
          </a:r>
          <a:r>
            <a:rPr lang="de-DE" sz="1050" b="0" i="0" baseline="0">
              <a:solidFill>
                <a:schemeClr val="tx1"/>
              </a:solidFill>
            </a:rPr>
            <a:t> für die Ausgangsniveaus der 5. Regulierungsperiode </a:t>
          </a:r>
          <a:r>
            <a:rPr lang="de-DE" sz="1050" b="0" i="0">
              <a:solidFill>
                <a:schemeClr val="tx1"/>
              </a:solidFill>
            </a:rPr>
            <a:t>insbesondere</a:t>
          </a:r>
          <a:r>
            <a:rPr lang="de-DE" sz="1050" b="0" i="0" baseline="0">
              <a:solidFill>
                <a:schemeClr val="tx1"/>
              </a:solidFill>
            </a:rPr>
            <a:t> bei abweichenden Festlegungen der BNetzA (Stichwort: RAMEN, N.E.S.T. und NEF)</a:t>
          </a:r>
          <a:r>
            <a:rPr lang="de-DE" sz="1050" b="0" i="0">
              <a:solidFill>
                <a:schemeClr val="tx1"/>
              </a:solidFill>
            </a:rPr>
            <a:t> entsprechend abweichend ausfallen. Auch ist vor dem Hintergrund bereits entschiedener, evtl. noch anhängiger und / oder möglicher zukünftiger Festlegungs-</a:t>
          </a:r>
          <a:r>
            <a:rPr lang="de-DE" sz="1050" b="0" i="0" baseline="0">
              <a:solidFill>
                <a:schemeClr val="tx1"/>
              </a:solidFill>
            </a:rPr>
            <a:t> und Be</a:t>
          </a:r>
          <a:r>
            <a:rPr lang="de-DE" sz="1050" b="0" i="0">
              <a:solidFill>
                <a:schemeClr val="tx1"/>
              </a:solidFill>
            </a:rPr>
            <a:t>schwerdeverfahren</a:t>
          </a:r>
          <a:r>
            <a:rPr lang="de-DE" sz="1050" b="0" i="0" baseline="0">
              <a:solidFill>
                <a:schemeClr val="tx1"/>
              </a:solidFill>
            </a:rPr>
            <a:t> trotz der aktuell gängigen Vorgehensweise</a:t>
          </a:r>
          <a:r>
            <a:rPr lang="de-DE" sz="1050" b="0" i="0">
              <a:solidFill>
                <a:schemeClr val="tx1"/>
              </a:solidFill>
            </a:rPr>
            <a:t> ggf. ungewiss, welche Faktoren schlussendlich zur Bestimmung der Tagesneuwerte herangezogen werden.</a:t>
          </a:r>
        </a:p>
        <a:p>
          <a:pPr algn="just"/>
          <a:endParaRPr lang="de-DE" sz="1050" b="0" i="0">
            <a:solidFill>
              <a:schemeClr val="tx1"/>
            </a:solidFill>
          </a:endParaRPr>
        </a:p>
        <a:p>
          <a:pPr algn="just"/>
          <a:r>
            <a:rPr lang="de-DE" sz="1050" b="0" i="0">
              <a:solidFill>
                <a:schemeClr val="tx1"/>
              </a:solidFill>
            </a:rPr>
            <a:t>Aufgrund</a:t>
          </a:r>
          <a:r>
            <a:rPr lang="de-DE" sz="1050" b="0" i="0" baseline="0">
              <a:solidFill>
                <a:schemeClr val="tx1"/>
              </a:solidFill>
            </a:rPr>
            <a:t> der neuen europäischen Rechtsgrundlage zu den Unternehmens-statistiken ist ferner seitens Destatis die Umbasierung der Reihen auf das Jahr 2021 ab dem Jahr 2023 erfolgt. Eine Gegenüberstellung der auf 2021 zu den auf 2015 basierten Reihen ist für Sie in unserer Datei mit den Indexreihen und -faktoren des Jahres 2023 enthalten.</a:t>
          </a:r>
        </a:p>
        <a:p>
          <a:pPr algn="just"/>
          <a:endParaRPr lang="de-DE" sz="1050" b="0" i="0">
            <a:solidFill>
              <a:schemeClr val="tx1"/>
            </a:solidFill>
          </a:endParaRPr>
        </a:p>
        <a:p>
          <a:pPr algn="just"/>
          <a:r>
            <a:rPr lang="de-DE" sz="1050" b="0" i="0">
              <a:solidFill>
                <a:schemeClr val="tx1"/>
              </a:solidFill>
            </a:rPr>
            <a:t>Bitte berücksichtigen Sie die obigen Aspekte bei Ihren Berechnungen und im Zuge einer möglichen Verwendung der zur Verfügung gestellten Reihen. Vielen Dank.</a:t>
          </a:r>
        </a:p>
        <a:p>
          <a:pPr algn="ctr"/>
          <a:endParaRPr lang="de-DE" sz="1050" b="0" i="0">
            <a:solidFill>
              <a:schemeClr val="tx1"/>
            </a:solidFill>
          </a:endParaRPr>
        </a:p>
        <a:p>
          <a:pPr algn="r"/>
          <a:r>
            <a:rPr lang="de-DE" sz="1050" b="0" i="0">
              <a:solidFill>
                <a:schemeClr val="tx1"/>
              </a:solidFill>
            </a:rPr>
            <a:t>Aachen, 31.01.2025</a:t>
          </a:r>
        </a:p>
        <a:p>
          <a:pPr algn="l"/>
          <a:endParaRPr lang="de-DE" sz="1050" b="0" i="0">
            <a:solidFill>
              <a:schemeClr val="tx1"/>
            </a:solidFill>
          </a:endParaRPr>
        </a:p>
        <a:p>
          <a:pPr algn="ctr"/>
          <a:r>
            <a:rPr lang="de-DE" sz="1050" b="0" i="0">
              <a:solidFill>
                <a:schemeClr val="tx1"/>
              </a:solidFill>
            </a:rPr>
            <a:t>F</a:t>
          </a:r>
          <a:r>
            <a:rPr lang="de-DE" sz="1050" b="0" i="0" baseline="0">
              <a:solidFill>
                <a:schemeClr val="tx1"/>
              </a:solidFill>
            </a:rPr>
            <a:t>ür Ihre Rückfragen stehen wir Ihnen gerne zur Verfügung unter</a:t>
          </a:r>
        </a:p>
        <a:p>
          <a:pPr algn="ctr"/>
          <a:r>
            <a:rPr lang="de-DE" sz="1050" b="0" i="0" baseline="0">
              <a:solidFill>
                <a:schemeClr val="tx1"/>
              </a:solidFill>
            </a:rPr>
            <a:t>info@anplicon.de </a:t>
          </a:r>
        </a:p>
        <a:p>
          <a:pPr algn="ctr"/>
          <a:r>
            <a:rPr lang="de-DE" sz="1050" b="0" i="0" baseline="0">
              <a:solidFill>
                <a:schemeClr val="tx1"/>
              </a:solidFill>
            </a:rPr>
            <a:t>oder </a:t>
          </a:r>
        </a:p>
        <a:p>
          <a:pPr algn="ctr"/>
          <a:r>
            <a:rPr lang="de-DE" sz="1050" b="0" i="0" baseline="0">
              <a:solidFill>
                <a:schemeClr val="tx1"/>
              </a:solidFill>
            </a:rPr>
            <a:t>+49 241 55 70 57 0</a:t>
          </a:r>
        </a:p>
        <a:p>
          <a:pPr algn="l"/>
          <a:endParaRPr lang="de-DE" sz="1050" b="0" i="0" baseline="0">
            <a:solidFill>
              <a:schemeClr val="tx1"/>
            </a:solidFill>
          </a:endParaRPr>
        </a:p>
        <a:p>
          <a:pPr algn="ctr"/>
          <a:endParaRPr lang="de-DE" sz="1050" b="0" i="0">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159277</xdr:colOff>
      <xdr:row>32</xdr:row>
      <xdr:rowOff>152819</xdr:rowOff>
    </xdr:from>
    <xdr:to>
      <xdr:col>23</xdr:col>
      <xdr:colOff>30442</xdr:colOff>
      <xdr:row>61</xdr:row>
      <xdr:rowOff>123265</xdr:rowOff>
    </xdr:to>
    <xdr:graphicFrame macro="">
      <xdr:nvGraphicFramePr>
        <xdr:cNvPr id="2" name="Diagramm 1">
          <a:extLst>
            <a:ext uri="{FF2B5EF4-FFF2-40B4-BE49-F238E27FC236}">
              <a16:creationId xmlns:a16="http://schemas.microsoft.com/office/drawing/2014/main" id="{1D82CD0B-BF52-41CE-8868-12E564DFAF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56279</xdr:colOff>
      <xdr:row>63</xdr:row>
      <xdr:rowOff>105295</xdr:rowOff>
    </xdr:from>
    <xdr:to>
      <xdr:col>23</xdr:col>
      <xdr:colOff>30442</xdr:colOff>
      <xdr:row>92</xdr:row>
      <xdr:rowOff>67236</xdr:rowOff>
    </xdr:to>
    <xdr:graphicFrame macro="">
      <xdr:nvGraphicFramePr>
        <xdr:cNvPr id="3" name="Diagramm 2">
          <a:extLst>
            <a:ext uri="{FF2B5EF4-FFF2-40B4-BE49-F238E27FC236}">
              <a16:creationId xmlns:a16="http://schemas.microsoft.com/office/drawing/2014/main" id="{8A2141C5-74AB-40FA-971D-6ABCD862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xdr:colOff>
      <xdr:row>96</xdr:row>
      <xdr:rowOff>89054</xdr:rowOff>
    </xdr:from>
    <xdr:to>
      <xdr:col>23</xdr:col>
      <xdr:colOff>144992</xdr:colOff>
      <xdr:row>125</xdr:row>
      <xdr:rowOff>136679</xdr:rowOff>
    </xdr:to>
    <xdr:graphicFrame macro="">
      <xdr:nvGraphicFramePr>
        <xdr:cNvPr id="4" name="Diagramm 3">
          <a:extLst>
            <a:ext uri="{FF2B5EF4-FFF2-40B4-BE49-F238E27FC236}">
              <a16:creationId xmlns:a16="http://schemas.microsoft.com/office/drawing/2014/main" id="{07CDB417-179D-413B-9FBC-6DFCC03BAC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112190</xdr:colOff>
      <xdr:row>0</xdr:row>
      <xdr:rowOff>54890</xdr:rowOff>
    </xdr:from>
    <xdr:to>
      <xdr:col>0</xdr:col>
      <xdr:colOff>335743</xdr:colOff>
      <xdr:row>1</xdr:row>
      <xdr:rowOff>111486</xdr:rowOff>
    </xdr:to>
    <xdr:pic>
      <xdr:nvPicPr>
        <xdr:cNvPr id="5" name="Grafik 4" descr="Anfangen mit einfarbiger Füllung">
          <a:hlinkClick xmlns:r="http://schemas.openxmlformats.org/officeDocument/2006/relationships" r:id="rId4"/>
          <a:extLst>
            <a:ext uri="{FF2B5EF4-FFF2-40B4-BE49-F238E27FC236}">
              <a16:creationId xmlns:a16="http://schemas.microsoft.com/office/drawing/2014/main" id="{BE86B962-70D7-453A-B0DB-EDF90CEC2B4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12190" y="54890"/>
          <a:ext cx="220378" cy="2185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33</xdr:row>
      <xdr:rowOff>9525</xdr:rowOff>
    </xdr:from>
    <xdr:to>
      <xdr:col>14</xdr:col>
      <xdr:colOff>0</xdr:colOff>
      <xdr:row>34</xdr:row>
      <xdr:rowOff>0</xdr:rowOff>
    </xdr:to>
    <xdr:sp macro="" textlink="">
      <xdr:nvSpPr>
        <xdr:cNvPr id="2" name="Rechteck 1">
          <a:extLst>
            <a:ext uri="{FF2B5EF4-FFF2-40B4-BE49-F238E27FC236}">
              <a16:creationId xmlns:a16="http://schemas.microsoft.com/office/drawing/2014/main" id="{00000000-0008-0000-0100-000002000000}"/>
            </a:ext>
          </a:extLst>
        </xdr:cNvPr>
        <xdr:cNvSpPr/>
      </xdr:nvSpPr>
      <xdr:spPr>
        <a:xfrm>
          <a:off x="0" y="6600825"/>
          <a:ext cx="11734800" cy="323850"/>
        </a:xfrm>
        <a:prstGeom prst="rect">
          <a:avLst/>
        </a:prstGeom>
        <a:gradFill flip="none" rotWithShape="1">
          <a:gsLst>
            <a:gs pos="41000">
              <a:schemeClr val="bg1">
                <a:lumMod val="95000"/>
              </a:schemeClr>
            </a:gs>
            <a:gs pos="100000">
              <a:schemeClr val="bg1">
                <a:lumMod val="85000"/>
              </a:schemeClr>
            </a:gs>
          </a:gsLst>
          <a:lin ang="2700000" scaled="1"/>
          <a:tileRect/>
        </a:gradFill>
        <a:ln>
          <a:noFill/>
        </a:ln>
        <a:effectLst>
          <a:outerShdw blurRad="50800" dist="38100" dir="16200000" rotWithShape="0">
            <a:schemeClr val="bg1">
              <a:lumMod val="50000"/>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twoCellAnchor>
    <xdr:from>
      <xdr:col>0</xdr:col>
      <xdr:colOff>0</xdr:colOff>
      <xdr:row>0</xdr:row>
      <xdr:rowOff>0</xdr:rowOff>
    </xdr:from>
    <xdr:to>
      <xdr:col>14</xdr:col>
      <xdr:colOff>0</xdr:colOff>
      <xdr:row>1</xdr:row>
      <xdr:rowOff>0</xdr:rowOff>
    </xdr:to>
    <xdr:sp macro="" textlink="">
      <xdr:nvSpPr>
        <xdr:cNvPr id="3" name="Rechteck 2">
          <a:extLst>
            <a:ext uri="{FF2B5EF4-FFF2-40B4-BE49-F238E27FC236}">
              <a16:creationId xmlns:a16="http://schemas.microsoft.com/office/drawing/2014/main" id="{00000000-0008-0000-0100-000003000000}"/>
            </a:ext>
          </a:extLst>
        </xdr:cNvPr>
        <xdr:cNvSpPr/>
      </xdr:nvSpPr>
      <xdr:spPr>
        <a:xfrm>
          <a:off x="0" y="0"/>
          <a:ext cx="11734800" cy="800100"/>
        </a:xfrm>
        <a:prstGeom prst="rect">
          <a:avLst/>
        </a:prstGeom>
        <a:gradFill flip="none" rotWithShape="1">
          <a:gsLst>
            <a:gs pos="41000">
              <a:schemeClr val="bg1">
                <a:lumMod val="95000"/>
              </a:schemeClr>
            </a:gs>
            <a:gs pos="100000">
              <a:schemeClr val="bg1">
                <a:lumMod val="85000"/>
              </a:schemeClr>
            </a:gs>
          </a:gsLst>
          <a:lin ang="2700000" scaled="1"/>
          <a:tileRect/>
        </a:gradFill>
        <a:ln>
          <a:noFill/>
        </a:ln>
        <a:effectLst>
          <a:outerShdw blurRad="50800" dist="38100" dir="5400000" algn="t" rotWithShape="0">
            <a:schemeClr val="bg1">
              <a:lumMod val="50000"/>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oneCellAnchor>
    <xdr:from>
      <xdr:col>0</xdr:col>
      <xdr:colOff>420686</xdr:colOff>
      <xdr:row>0</xdr:row>
      <xdr:rowOff>288131</xdr:rowOff>
    </xdr:from>
    <xdr:ext cx="4730434" cy="269369"/>
    <xdr:sp macro="" textlink="">
      <xdr:nvSpPr>
        <xdr:cNvPr id="4" name="Textfeld 3">
          <a:extLst>
            <a:ext uri="{FF2B5EF4-FFF2-40B4-BE49-F238E27FC236}">
              <a16:creationId xmlns:a16="http://schemas.microsoft.com/office/drawing/2014/main" id="{00000000-0008-0000-0100-000004000000}"/>
            </a:ext>
          </a:extLst>
        </xdr:cNvPr>
        <xdr:cNvSpPr txBox="1"/>
      </xdr:nvSpPr>
      <xdr:spPr>
        <a:xfrm>
          <a:off x="420686" y="288131"/>
          <a:ext cx="4730434"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200" b="1" i="1" baseline="0">
              <a:solidFill>
                <a:schemeClr val="tx1"/>
              </a:solidFill>
              <a:latin typeface="Arial" panose="020B0604020202020204" pitchFamily="34" charset="0"/>
              <a:cs typeface="Arial" panose="020B0604020202020204" pitchFamily="34" charset="0"/>
            </a:rPr>
            <a:t>Start</a:t>
          </a:r>
          <a:endParaRPr lang="de-DE" sz="1200" b="1" i="1">
            <a:solidFill>
              <a:schemeClr val="tx1"/>
            </a:solidFill>
            <a:latin typeface="Arial" panose="020B0604020202020204" pitchFamily="34" charset="0"/>
            <a:cs typeface="Arial" panose="020B0604020202020204" pitchFamily="34" charset="0"/>
          </a:endParaRPr>
        </a:p>
      </xdr:txBody>
    </xdr:sp>
    <xdr:clientData/>
  </xdr:oneCellAnchor>
  <xdr:twoCellAnchor editAs="oneCell">
    <xdr:from>
      <xdr:col>4</xdr:col>
      <xdr:colOff>1554178</xdr:colOff>
      <xdr:row>0</xdr:row>
      <xdr:rowOff>250031</xdr:rowOff>
    </xdr:from>
    <xdr:to>
      <xdr:col>8</xdr:col>
      <xdr:colOff>295457</xdr:colOff>
      <xdr:row>0</xdr:row>
      <xdr:rowOff>582455</xdr:rowOff>
    </xdr:to>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26053" y="250031"/>
          <a:ext cx="2103604" cy="326074"/>
        </a:xfrm>
        <a:prstGeom prst="rect">
          <a:avLst/>
        </a:prstGeom>
      </xdr:spPr>
    </xdr:pic>
    <xdr:clientData/>
  </xdr:twoCellAnchor>
  <xdr:twoCellAnchor>
    <xdr:from>
      <xdr:col>4</xdr:col>
      <xdr:colOff>21167</xdr:colOff>
      <xdr:row>33</xdr:row>
      <xdr:rowOff>19050</xdr:rowOff>
    </xdr:from>
    <xdr:to>
      <xdr:col>14</xdr:col>
      <xdr:colOff>0</xdr:colOff>
      <xdr:row>34</xdr:row>
      <xdr:rowOff>0</xdr:rowOff>
    </xdr:to>
    <xdr:sp macro="" textlink="">
      <xdr:nvSpPr>
        <xdr:cNvPr id="6" name="Textfeld 5">
          <a:extLst>
            <a:ext uri="{FF2B5EF4-FFF2-40B4-BE49-F238E27FC236}">
              <a16:creationId xmlns:a16="http://schemas.microsoft.com/office/drawing/2014/main" id="{00000000-0008-0000-0100-000006000000}"/>
            </a:ext>
          </a:extLst>
        </xdr:cNvPr>
        <xdr:cNvSpPr txBox="1"/>
      </xdr:nvSpPr>
      <xdr:spPr>
        <a:xfrm>
          <a:off x="3799417" y="6580717"/>
          <a:ext cx="8011583" cy="3196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lvl="0" algn="r" defTabSz="540000">
            <a:spcBef>
              <a:spcPts val="0"/>
            </a:spcBef>
          </a:pPr>
          <a:r>
            <a:rPr lang="de-DE" sz="900" b="1" i="1">
              <a:solidFill>
                <a:schemeClr val="tx1"/>
              </a:solidFill>
              <a:latin typeface="Arial" panose="020B0604020202020204" pitchFamily="34" charset="0"/>
              <a:cs typeface="Arial" panose="020B0604020202020204" pitchFamily="34" charset="0"/>
            </a:rPr>
            <a:t>Excel-basierte</a:t>
          </a:r>
          <a:r>
            <a:rPr lang="de-DE" sz="900" b="1" i="1" baseline="0">
              <a:solidFill>
                <a:schemeClr val="tx1"/>
              </a:solidFill>
              <a:latin typeface="Arial" panose="020B0604020202020204" pitchFamily="34" charset="0"/>
              <a:cs typeface="Arial" panose="020B0604020202020204" pitchFamily="34" charset="0"/>
            </a:rPr>
            <a:t> Kalkulationshilfe zur Berechnung der Indexreihen und -faktoren nach § 6a GasNEV und § 6a StromNEV</a:t>
          </a:r>
          <a:endParaRPr lang="de-DE" sz="900" b="1" i="1">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12</xdr:col>
      <xdr:colOff>416719</xdr:colOff>
      <xdr:row>0</xdr:row>
      <xdr:rowOff>107156</xdr:rowOff>
    </xdr:from>
    <xdr:to>
      <xdr:col>12</xdr:col>
      <xdr:colOff>1105579</xdr:colOff>
      <xdr:row>0</xdr:row>
      <xdr:rowOff>750094</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70369" y="107156"/>
          <a:ext cx="688860" cy="642938"/>
        </a:xfrm>
        <a:prstGeom prst="rect">
          <a:avLst/>
        </a:prstGeom>
      </xdr:spPr>
    </xdr:pic>
    <xdr:clientData/>
  </xdr:twoCellAnchor>
  <xdr:twoCellAnchor>
    <xdr:from>
      <xdr:col>0</xdr:col>
      <xdr:colOff>413305</xdr:colOff>
      <xdr:row>33</xdr:row>
      <xdr:rowOff>61182</xdr:rowOff>
    </xdr:from>
    <xdr:to>
      <xdr:col>2</xdr:col>
      <xdr:colOff>1190625</xdr:colOff>
      <xdr:row>33</xdr:row>
      <xdr:rowOff>328083</xdr:rowOff>
    </xdr:to>
    <xdr:sp macro="" textlink="">
      <xdr:nvSpPr>
        <xdr:cNvPr id="8" name="Textfeld 1">
          <a:extLst>
            <a:ext uri="{FF2B5EF4-FFF2-40B4-BE49-F238E27FC236}">
              <a16:creationId xmlns:a16="http://schemas.microsoft.com/office/drawing/2014/main" id="{00000000-0008-0000-0100-000008000000}"/>
            </a:ext>
          </a:extLst>
        </xdr:cNvPr>
        <xdr:cNvSpPr txBox="1"/>
      </xdr:nvSpPr>
      <xdr:spPr>
        <a:xfrm>
          <a:off x="413305" y="6622849"/>
          <a:ext cx="2470653" cy="266901"/>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de-DE" sz="1000" i="1">
              <a:solidFill>
                <a:srgbClr val="264F87"/>
              </a:solidFill>
              <a:latin typeface="Arial" panose="020B0604020202020204" pitchFamily="34" charset="0"/>
              <a:cs typeface="Arial" panose="020B0604020202020204" pitchFamily="34" charset="0"/>
            </a:rPr>
            <a:t>© </a:t>
          </a:r>
          <a:r>
            <a:rPr lang="de-DE" sz="1100" b="1" i="1">
              <a:solidFill>
                <a:srgbClr val="264F87"/>
              </a:solidFill>
              <a:latin typeface="Arial" panose="020B0604020202020204" pitchFamily="34" charset="0"/>
              <a:cs typeface="Arial" panose="020B0604020202020204" pitchFamily="34" charset="0"/>
            </a:rPr>
            <a:t>ANPLICON</a:t>
          </a:r>
          <a:r>
            <a:rPr lang="de-DE" sz="1000" i="1">
              <a:solidFill>
                <a:srgbClr val="264F87"/>
              </a:solidFill>
              <a:latin typeface="Arial" panose="020B0604020202020204" pitchFamily="34" charset="0"/>
              <a:cs typeface="Arial" panose="020B0604020202020204" pitchFamily="34" charset="0"/>
            </a:rPr>
            <a:t> GmbH</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112190</xdr:colOff>
      <xdr:row>0</xdr:row>
      <xdr:rowOff>54890</xdr:rowOff>
    </xdr:from>
    <xdr:to>
      <xdr:col>0</xdr:col>
      <xdr:colOff>332568</xdr:colOff>
      <xdr:row>1</xdr:row>
      <xdr:rowOff>111486</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2190" y="54890"/>
          <a:ext cx="220378" cy="2185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107084</xdr:colOff>
      <xdr:row>61</xdr:row>
      <xdr:rowOff>49868</xdr:rowOff>
    </xdr:from>
    <xdr:to>
      <xdr:col>3</xdr:col>
      <xdr:colOff>5593772</xdr:colOff>
      <xdr:row>73</xdr:row>
      <xdr:rowOff>131415</xdr:rowOff>
    </xdr:to>
    <xdr:pic>
      <xdr:nvPicPr>
        <xdr:cNvPr id="14" name="Grafik 13">
          <a:extLst>
            <a:ext uri="{FF2B5EF4-FFF2-40B4-BE49-F238E27FC236}">
              <a16:creationId xmlns:a16="http://schemas.microsoft.com/office/drawing/2014/main" id="{4FCF31FC-6C91-0CE0-5923-DB4417574800}"/>
            </a:ext>
          </a:extLst>
        </xdr:cNvPr>
        <xdr:cNvPicPr>
          <a:picLocks noChangeAspect="1"/>
        </xdr:cNvPicPr>
      </xdr:nvPicPr>
      <xdr:blipFill>
        <a:blip xmlns:r="http://schemas.openxmlformats.org/officeDocument/2006/relationships" r:embed="rId1"/>
        <a:stretch>
          <a:fillRect/>
        </a:stretch>
      </xdr:blipFill>
      <xdr:spPr>
        <a:xfrm>
          <a:off x="7779039" y="10925686"/>
          <a:ext cx="5486688" cy="2384865"/>
        </a:xfrm>
        <a:prstGeom prst="rect">
          <a:avLst/>
        </a:prstGeom>
      </xdr:spPr>
    </xdr:pic>
    <xdr:clientData/>
  </xdr:twoCellAnchor>
  <xdr:twoCellAnchor editAs="oneCell">
    <xdr:from>
      <xdr:col>0</xdr:col>
      <xdr:colOff>112190</xdr:colOff>
      <xdr:row>0</xdr:row>
      <xdr:rowOff>54890</xdr:rowOff>
    </xdr:from>
    <xdr:to>
      <xdr:col>0</xdr:col>
      <xdr:colOff>332568</xdr:colOff>
      <xdr:row>1</xdr:row>
      <xdr:rowOff>111486</xdr:rowOff>
    </xdr:to>
    <xdr:pic>
      <xdr:nvPicPr>
        <xdr:cNvPr id="2" name="Grafik 1" descr="Anfangen mit einfarbiger Füllung">
          <a:hlinkClick xmlns:r="http://schemas.openxmlformats.org/officeDocument/2006/relationships" r:id="rId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2190" y="54890"/>
          <a:ext cx="220378" cy="224236"/>
        </a:xfrm>
        <a:prstGeom prst="rect">
          <a:avLst/>
        </a:prstGeom>
      </xdr:spPr>
    </xdr:pic>
    <xdr:clientData/>
  </xdr:twoCellAnchor>
  <xdr:twoCellAnchor>
    <xdr:from>
      <xdr:col>3</xdr:col>
      <xdr:colOff>6123782</xdr:colOff>
      <xdr:row>7</xdr:row>
      <xdr:rowOff>140493</xdr:rowOff>
    </xdr:from>
    <xdr:to>
      <xdr:col>3</xdr:col>
      <xdr:colOff>6314282</xdr:colOff>
      <xdr:row>8</xdr:row>
      <xdr:rowOff>147637</xdr:rowOff>
    </xdr:to>
    <xdr:cxnSp macro="">
      <xdr:nvCxnSpPr>
        <xdr:cNvPr id="36" name="Gerade Verbindung mit Pfeil 35">
          <a:extLst>
            <a:ext uri="{FF2B5EF4-FFF2-40B4-BE49-F238E27FC236}">
              <a16:creationId xmlns:a16="http://schemas.microsoft.com/office/drawing/2014/main" id="{00000000-0008-0000-0400-000024000000}"/>
            </a:ext>
          </a:extLst>
        </xdr:cNvPr>
        <xdr:cNvCxnSpPr/>
      </xdr:nvCxnSpPr>
      <xdr:spPr>
        <a:xfrm flipH="1">
          <a:off x="13811818" y="1301636"/>
          <a:ext cx="190500" cy="188572"/>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1950240</xdr:colOff>
      <xdr:row>12</xdr:row>
      <xdr:rowOff>85725</xdr:rowOff>
    </xdr:from>
    <xdr:to>
      <xdr:col>3</xdr:col>
      <xdr:colOff>2140740</xdr:colOff>
      <xdr:row>13</xdr:row>
      <xdr:rowOff>97631</xdr:rowOff>
    </xdr:to>
    <xdr:cxnSp macro="">
      <xdr:nvCxnSpPr>
        <xdr:cNvPr id="37" name="Gerade Verbindung mit Pfeil 36">
          <a:extLst>
            <a:ext uri="{FF2B5EF4-FFF2-40B4-BE49-F238E27FC236}">
              <a16:creationId xmlns:a16="http://schemas.microsoft.com/office/drawing/2014/main" id="{00000000-0008-0000-0400-000025000000}"/>
            </a:ext>
          </a:extLst>
        </xdr:cNvPr>
        <xdr:cNvCxnSpPr/>
      </xdr:nvCxnSpPr>
      <xdr:spPr>
        <a:xfrm flipH="1">
          <a:off x="9284490" y="2085975"/>
          <a:ext cx="190500" cy="19288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488157</xdr:colOff>
      <xdr:row>25</xdr:row>
      <xdr:rowOff>130969</xdr:rowOff>
    </xdr:from>
    <xdr:to>
      <xdr:col>3</xdr:col>
      <xdr:colOff>4105935</xdr:colOff>
      <xdr:row>30</xdr:row>
      <xdr:rowOff>47690</xdr:rowOff>
    </xdr:to>
    <xdr:pic>
      <xdr:nvPicPr>
        <xdr:cNvPr id="38" name="Grafik 37">
          <a:hlinkClick xmlns:r="http://schemas.openxmlformats.org/officeDocument/2006/relationships" r:id="rId5"/>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6"/>
        <a:stretch>
          <a:fillRect/>
        </a:stretch>
      </xdr:blipFill>
      <xdr:spPr>
        <a:xfrm>
          <a:off x="8031957" y="4520089"/>
          <a:ext cx="3619048" cy="748571"/>
        </a:xfrm>
        <a:prstGeom prst="rect">
          <a:avLst/>
        </a:prstGeom>
      </xdr:spPr>
    </xdr:pic>
    <xdr:clientData/>
  </xdr:twoCellAnchor>
  <xdr:twoCellAnchor>
    <xdr:from>
      <xdr:col>3</xdr:col>
      <xdr:colOff>2176452</xdr:colOff>
      <xdr:row>25</xdr:row>
      <xdr:rowOff>140493</xdr:rowOff>
    </xdr:from>
    <xdr:to>
      <xdr:col>3</xdr:col>
      <xdr:colOff>2366952</xdr:colOff>
      <xdr:row>27</xdr:row>
      <xdr:rowOff>14287</xdr:rowOff>
    </xdr:to>
    <xdr:cxnSp macro="">
      <xdr:nvCxnSpPr>
        <xdr:cNvPr id="39" name="Gerade Verbindung mit Pfeil 38">
          <a:extLst>
            <a:ext uri="{FF2B5EF4-FFF2-40B4-BE49-F238E27FC236}">
              <a16:creationId xmlns:a16="http://schemas.microsoft.com/office/drawing/2014/main" id="{00000000-0008-0000-0400-000027000000}"/>
            </a:ext>
          </a:extLst>
        </xdr:cNvPr>
        <xdr:cNvCxnSpPr/>
      </xdr:nvCxnSpPr>
      <xdr:spPr>
        <a:xfrm flipH="1">
          <a:off x="9720252" y="4529613"/>
          <a:ext cx="190500" cy="209074"/>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2395827</xdr:colOff>
      <xdr:row>64</xdr:row>
      <xdr:rowOff>122959</xdr:rowOff>
    </xdr:from>
    <xdr:to>
      <xdr:col>3</xdr:col>
      <xdr:colOff>3127664</xdr:colOff>
      <xdr:row>65</xdr:row>
      <xdr:rowOff>131546</xdr:rowOff>
    </xdr:to>
    <xdr:cxnSp macro="">
      <xdr:nvCxnSpPr>
        <xdr:cNvPr id="40" name="Gerade Verbindung mit Pfeil 39">
          <a:extLst>
            <a:ext uri="{FF2B5EF4-FFF2-40B4-BE49-F238E27FC236}">
              <a16:creationId xmlns:a16="http://schemas.microsoft.com/office/drawing/2014/main" id="{00000000-0008-0000-0400-000028000000}"/>
            </a:ext>
          </a:extLst>
        </xdr:cNvPr>
        <xdr:cNvCxnSpPr/>
      </xdr:nvCxnSpPr>
      <xdr:spPr>
        <a:xfrm flipH="1">
          <a:off x="10067782" y="11656868"/>
          <a:ext cx="731837" cy="173110"/>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5774532</xdr:colOff>
      <xdr:row>65</xdr:row>
      <xdr:rowOff>0</xdr:rowOff>
    </xdr:from>
    <xdr:to>
      <xdr:col>3</xdr:col>
      <xdr:colOff>6543675</xdr:colOff>
      <xdr:row>66</xdr:row>
      <xdr:rowOff>2382</xdr:rowOff>
    </xdr:to>
    <xdr:cxnSp macro="">
      <xdr:nvCxnSpPr>
        <xdr:cNvPr id="41" name="Gerade Verbindung mit Pfeil 40">
          <a:extLst>
            <a:ext uri="{FF2B5EF4-FFF2-40B4-BE49-F238E27FC236}">
              <a16:creationId xmlns:a16="http://schemas.microsoft.com/office/drawing/2014/main" id="{00000000-0008-0000-0400-000029000000}"/>
            </a:ext>
          </a:extLst>
        </xdr:cNvPr>
        <xdr:cNvCxnSpPr/>
      </xdr:nvCxnSpPr>
      <xdr:spPr>
        <a:xfrm flipH="1">
          <a:off x="13108782" y="11630025"/>
          <a:ext cx="769143" cy="164307"/>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1047750</xdr:colOff>
      <xdr:row>71</xdr:row>
      <xdr:rowOff>112568</xdr:rowOff>
    </xdr:from>
    <xdr:to>
      <xdr:col>3</xdr:col>
      <xdr:colOff>1873538</xdr:colOff>
      <xdr:row>73</xdr:row>
      <xdr:rowOff>107084</xdr:rowOff>
    </xdr:to>
    <xdr:cxnSp macro="">
      <xdr:nvCxnSpPr>
        <xdr:cNvPr id="42" name="Gerade Verbindung mit Pfeil 41">
          <a:extLst>
            <a:ext uri="{FF2B5EF4-FFF2-40B4-BE49-F238E27FC236}">
              <a16:creationId xmlns:a16="http://schemas.microsoft.com/office/drawing/2014/main" id="{00000000-0008-0000-0400-00002A000000}"/>
            </a:ext>
          </a:extLst>
        </xdr:cNvPr>
        <xdr:cNvCxnSpPr/>
      </xdr:nvCxnSpPr>
      <xdr:spPr>
        <a:xfrm flipH="1" flipV="1">
          <a:off x="8719705" y="12962659"/>
          <a:ext cx="825788" cy="32356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5800077</xdr:colOff>
      <xdr:row>71</xdr:row>
      <xdr:rowOff>138545</xdr:rowOff>
    </xdr:from>
    <xdr:to>
      <xdr:col>3</xdr:col>
      <xdr:colOff>6451022</xdr:colOff>
      <xdr:row>72</xdr:row>
      <xdr:rowOff>45317</xdr:rowOff>
    </xdr:to>
    <xdr:cxnSp macro="">
      <xdr:nvCxnSpPr>
        <xdr:cNvPr id="44" name="Gerade Verbindung mit Pfeil 43">
          <a:extLst>
            <a:ext uri="{FF2B5EF4-FFF2-40B4-BE49-F238E27FC236}">
              <a16:creationId xmlns:a16="http://schemas.microsoft.com/office/drawing/2014/main" id="{00000000-0008-0000-0400-00002C000000}"/>
            </a:ext>
          </a:extLst>
        </xdr:cNvPr>
        <xdr:cNvCxnSpPr/>
      </xdr:nvCxnSpPr>
      <xdr:spPr>
        <a:xfrm flipH="1">
          <a:off x="13472032" y="12988636"/>
          <a:ext cx="650945" cy="71295"/>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492847</xdr:colOff>
      <xdr:row>76</xdr:row>
      <xdr:rowOff>121444</xdr:rowOff>
    </xdr:from>
    <xdr:to>
      <xdr:col>3</xdr:col>
      <xdr:colOff>891886</xdr:colOff>
      <xdr:row>77</xdr:row>
      <xdr:rowOff>138545</xdr:rowOff>
    </xdr:to>
    <xdr:cxnSp macro="">
      <xdr:nvCxnSpPr>
        <xdr:cNvPr id="45" name="Gerade Verbindung mit Pfeil 44">
          <a:extLst>
            <a:ext uri="{FF2B5EF4-FFF2-40B4-BE49-F238E27FC236}">
              <a16:creationId xmlns:a16="http://schemas.microsoft.com/office/drawing/2014/main" id="{00000000-0008-0000-0400-00002D000000}"/>
            </a:ext>
          </a:extLst>
        </xdr:cNvPr>
        <xdr:cNvCxnSpPr/>
      </xdr:nvCxnSpPr>
      <xdr:spPr>
        <a:xfrm>
          <a:off x="8164802" y="13811467"/>
          <a:ext cx="399039" cy="198942"/>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219075</xdr:colOff>
      <xdr:row>85</xdr:row>
      <xdr:rowOff>171450</xdr:rowOff>
    </xdr:from>
    <xdr:to>
      <xdr:col>3</xdr:col>
      <xdr:colOff>1743521</xdr:colOff>
      <xdr:row>87</xdr:row>
      <xdr:rowOff>104106</xdr:rowOff>
    </xdr:to>
    <xdr:pic>
      <xdr:nvPicPr>
        <xdr:cNvPr id="46" name="Grafik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7"/>
        <a:stretch>
          <a:fillRect/>
        </a:stretch>
      </xdr:blipFill>
      <xdr:spPr>
        <a:xfrm>
          <a:off x="7762875" y="14954250"/>
          <a:ext cx="1514286" cy="274285"/>
        </a:xfrm>
        <a:prstGeom prst="rect">
          <a:avLst/>
        </a:prstGeom>
      </xdr:spPr>
    </xdr:pic>
    <xdr:clientData/>
  </xdr:twoCellAnchor>
  <xdr:twoCellAnchor>
    <xdr:from>
      <xdr:col>3</xdr:col>
      <xdr:colOff>1828803</xdr:colOff>
      <xdr:row>86</xdr:row>
      <xdr:rowOff>107156</xdr:rowOff>
    </xdr:from>
    <xdr:to>
      <xdr:col>3</xdr:col>
      <xdr:colOff>2122714</xdr:colOff>
      <xdr:row>86</xdr:row>
      <xdr:rowOff>108857</xdr:rowOff>
    </xdr:to>
    <xdr:cxnSp macro="">
      <xdr:nvCxnSpPr>
        <xdr:cNvPr id="47" name="Gerade Verbindung mit Pfeil 46">
          <a:extLst>
            <a:ext uri="{FF2B5EF4-FFF2-40B4-BE49-F238E27FC236}">
              <a16:creationId xmlns:a16="http://schemas.microsoft.com/office/drawing/2014/main" id="{00000000-0008-0000-0400-00002F000000}"/>
            </a:ext>
          </a:extLst>
        </xdr:cNvPr>
        <xdr:cNvCxnSpPr/>
      </xdr:nvCxnSpPr>
      <xdr:spPr>
        <a:xfrm flipH="1" flipV="1">
          <a:off x="9372603" y="15072836"/>
          <a:ext cx="293911" cy="170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1295401</xdr:colOff>
      <xdr:row>90</xdr:row>
      <xdr:rowOff>196921</xdr:rowOff>
    </xdr:from>
    <xdr:to>
      <xdr:col>3</xdr:col>
      <xdr:colOff>6000751</xdr:colOff>
      <xdr:row>94</xdr:row>
      <xdr:rowOff>101672</xdr:rowOff>
    </xdr:to>
    <xdr:pic>
      <xdr:nvPicPr>
        <xdr:cNvPr id="48" name="Grafik 47">
          <a:extLst>
            <a:ext uri="{FF2B5EF4-FFF2-40B4-BE49-F238E27FC236}">
              <a16:creationId xmlns:a16="http://schemas.microsoft.com/office/drawing/2014/main" id="{00000000-0008-0000-0400-000030000000}"/>
            </a:ext>
          </a:extLst>
        </xdr:cNvPr>
        <xdr:cNvPicPr>
          <a:picLocks noChangeAspect="1"/>
        </xdr:cNvPicPr>
      </xdr:nvPicPr>
      <xdr:blipFill rotWithShape="1">
        <a:blip xmlns:r="http://schemas.openxmlformats.org/officeDocument/2006/relationships" r:embed="rId8"/>
        <a:srcRect r="28726"/>
        <a:stretch/>
      </xdr:blipFill>
      <xdr:spPr>
        <a:xfrm>
          <a:off x="8967356" y="15618762"/>
          <a:ext cx="4705350" cy="917864"/>
        </a:xfrm>
        <a:prstGeom prst="rect">
          <a:avLst/>
        </a:prstGeom>
      </xdr:spPr>
    </xdr:pic>
    <xdr:clientData/>
  </xdr:twoCellAnchor>
  <xdr:oneCellAnchor>
    <xdr:from>
      <xdr:col>3</xdr:col>
      <xdr:colOff>3854450</xdr:colOff>
      <xdr:row>86</xdr:row>
      <xdr:rowOff>8949</xdr:rowOff>
    </xdr:from>
    <xdr:ext cx="2168222" cy="402033"/>
    <xdr:sp macro="" textlink="">
      <xdr:nvSpPr>
        <xdr:cNvPr id="49" name="Textfeld 48">
          <a:extLst>
            <a:ext uri="{FF2B5EF4-FFF2-40B4-BE49-F238E27FC236}">
              <a16:creationId xmlns:a16="http://schemas.microsoft.com/office/drawing/2014/main" id="{00000000-0008-0000-0400-000031000000}"/>
            </a:ext>
          </a:extLst>
        </xdr:cNvPr>
        <xdr:cNvSpPr txBox="1"/>
      </xdr:nvSpPr>
      <xdr:spPr>
        <a:xfrm>
          <a:off x="11526405" y="14755381"/>
          <a:ext cx="2168222" cy="4020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50">
              <a:solidFill>
                <a:srgbClr val="264F87"/>
              </a:solidFill>
              <a:latin typeface="Arial" panose="020B0604020202020204" pitchFamily="34" charset="0"/>
              <a:cs typeface="Arial" panose="020B0604020202020204" pitchFamily="34" charset="0"/>
            </a:rPr>
            <a:t>Zeilen</a:t>
          </a:r>
          <a:r>
            <a:rPr lang="de-DE" sz="1050" baseline="0">
              <a:solidFill>
                <a:srgbClr val="264F87"/>
              </a:solidFill>
              <a:latin typeface="Arial" panose="020B0604020202020204" pitchFamily="34" charset="0"/>
              <a:cs typeface="Arial" panose="020B0604020202020204" pitchFamily="34" charset="0"/>
            </a:rPr>
            <a:t> mit den Jahreszahlen und </a:t>
          </a:r>
        </a:p>
        <a:p>
          <a:r>
            <a:rPr lang="de-DE" sz="1050" baseline="0">
              <a:solidFill>
                <a:srgbClr val="264F87"/>
              </a:solidFill>
              <a:latin typeface="Arial" panose="020B0604020202020204" pitchFamily="34" charset="0"/>
              <a:cs typeface="Arial" panose="020B0604020202020204" pitchFamily="34" charset="0"/>
            </a:rPr>
            <a:t>Werten markieren und kopieren</a:t>
          </a:r>
        </a:p>
      </xdr:txBody>
    </xdr:sp>
    <xdr:clientData/>
  </xdr:oneCellAnchor>
  <xdr:twoCellAnchor>
    <xdr:from>
      <xdr:col>3</xdr:col>
      <xdr:colOff>4629150</xdr:colOff>
      <xdr:row>88</xdr:row>
      <xdr:rowOff>171450</xdr:rowOff>
    </xdr:from>
    <xdr:to>
      <xdr:col>3</xdr:col>
      <xdr:colOff>4819650</xdr:colOff>
      <xdr:row>90</xdr:row>
      <xdr:rowOff>21431</xdr:rowOff>
    </xdr:to>
    <xdr:cxnSp macro="">
      <xdr:nvCxnSpPr>
        <xdr:cNvPr id="50" name="Gerade Verbindung mit Pfeil 49">
          <a:extLst>
            <a:ext uri="{FF2B5EF4-FFF2-40B4-BE49-F238E27FC236}">
              <a16:creationId xmlns:a16="http://schemas.microsoft.com/office/drawing/2014/main" id="{00000000-0008-0000-0400-000032000000}"/>
            </a:ext>
          </a:extLst>
        </xdr:cNvPr>
        <xdr:cNvCxnSpPr/>
      </xdr:nvCxnSpPr>
      <xdr:spPr>
        <a:xfrm flipH="1">
          <a:off x="12172950" y="15472410"/>
          <a:ext cx="190500" cy="20050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295275</xdr:colOff>
      <xdr:row>99</xdr:row>
      <xdr:rowOff>19050</xdr:rowOff>
    </xdr:from>
    <xdr:to>
      <xdr:col>3</xdr:col>
      <xdr:colOff>990513</xdr:colOff>
      <xdr:row>100</xdr:row>
      <xdr:rowOff>164426</xdr:rowOff>
    </xdr:to>
    <xdr:pic>
      <xdr:nvPicPr>
        <xdr:cNvPr id="51" name="Grafik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9"/>
        <a:stretch>
          <a:fillRect/>
        </a:stretch>
      </xdr:blipFill>
      <xdr:spPr>
        <a:xfrm>
          <a:off x="7839075" y="17621250"/>
          <a:ext cx="695238" cy="306666"/>
        </a:xfrm>
        <a:prstGeom prst="rect">
          <a:avLst/>
        </a:prstGeom>
      </xdr:spPr>
    </xdr:pic>
    <xdr:clientData/>
  </xdr:twoCellAnchor>
  <xdr:oneCellAnchor>
    <xdr:from>
      <xdr:col>3</xdr:col>
      <xdr:colOff>1400175</xdr:colOff>
      <xdr:row>98</xdr:row>
      <xdr:rowOff>85725</xdr:rowOff>
    </xdr:from>
    <xdr:ext cx="2205860" cy="561975"/>
    <xdr:sp macro="" textlink="">
      <xdr:nvSpPr>
        <xdr:cNvPr id="52" name="Textfeld 51">
          <a:extLst>
            <a:ext uri="{FF2B5EF4-FFF2-40B4-BE49-F238E27FC236}">
              <a16:creationId xmlns:a16="http://schemas.microsoft.com/office/drawing/2014/main" id="{00000000-0008-0000-0400-000034000000}"/>
            </a:ext>
          </a:extLst>
        </xdr:cNvPr>
        <xdr:cNvSpPr txBox="1"/>
      </xdr:nvSpPr>
      <xdr:spPr>
        <a:xfrm>
          <a:off x="8943975" y="17505045"/>
          <a:ext cx="2205860" cy="5619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1050">
              <a:solidFill>
                <a:srgbClr val="264F87"/>
              </a:solidFill>
              <a:effectLst/>
              <a:latin typeface="Arial" panose="020B0604020202020204" pitchFamily="34" charset="0"/>
              <a:ea typeface="+mn-ea"/>
              <a:cs typeface="Arial" panose="020B0604020202020204" pitchFamily="34" charset="0"/>
            </a:rPr>
            <a:t>neues Tabellenblatt erstellen und </a:t>
          </a:r>
        </a:p>
        <a:p>
          <a:pPr marL="0" marR="0" lvl="0" indent="0" defTabSz="914400" eaLnBrk="1" fontAlgn="auto" latinLnBrk="0" hangingPunct="1">
            <a:lnSpc>
              <a:spcPct val="100000"/>
            </a:lnSpc>
            <a:spcBef>
              <a:spcPts val="0"/>
            </a:spcBef>
            <a:spcAft>
              <a:spcPts val="0"/>
            </a:spcAft>
            <a:buClrTx/>
            <a:buSzTx/>
            <a:buFontTx/>
            <a:buNone/>
            <a:tabLst/>
            <a:defRPr/>
          </a:pPr>
          <a:r>
            <a:rPr lang="de-DE" sz="1050">
              <a:solidFill>
                <a:srgbClr val="264F87"/>
              </a:solidFill>
              <a:effectLst/>
              <a:latin typeface="Arial" panose="020B0604020202020204" pitchFamily="34" charset="0"/>
              <a:ea typeface="+mn-ea"/>
              <a:cs typeface="Arial" panose="020B0604020202020204" pitchFamily="34" charset="0"/>
            </a:rPr>
            <a:t>in diese einfügen</a:t>
          </a:r>
          <a:r>
            <a:rPr lang="de-DE" sz="1050" baseline="0">
              <a:solidFill>
                <a:srgbClr val="264F87"/>
              </a:solidFill>
              <a:effectLst/>
              <a:latin typeface="Arial" panose="020B0604020202020204" pitchFamily="34" charset="0"/>
              <a:ea typeface="+mn-ea"/>
              <a:cs typeface="Arial" panose="020B0604020202020204" pitchFamily="34" charset="0"/>
            </a:rPr>
            <a:t> </a:t>
          </a:r>
          <a:endParaRPr lang="de-DE" sz="1050">
            <a:solidFill>
              <a:srgbClr val="264F87"/>
            </a:solidFill>
            <a:effectLst/>
            <a:latin typeface="Arial" panose="020B0604020202020204" pitchFamily="34" charset="0"/>
            <a:cs typeface="Arial" panose="020B0604020202020204" pitchFamily="34" charset="0"/>
          </a:endParaRPr>
        </a:p>
        <a:p>
          <a:endParaRPr lang="de-DE" sz="1050">
            <a:solidFill>
              <a:srgbClr val="264F87"/>
            </a:solidFill>
            <a:latin typeface="Arial" panose="020B0604020202020204" pitchFamily="34" charset="0"/>
            <a:cs typeface="Arial" panose="020B0604020202020204" pitchFamily="34" charset="0"/>
          </a:endParaRPr>
        </a:p>
      </xdr:txBody>
    </xdr:sp>
    <xdr:clientData/>
  </xdr:oneCellAnchor>
  <xdr:twoCellAnchor>
    <xdr:from>
      <xdr:col>3</xdr:col>
      <xdr:colOff>914400</xdr:colOff>
      <xdr:row>99</xdr:row>
      <xdr:rowOff>180975</xdr:rowOff>
    </xdr:from>
    <xdr:to>
      <xdr:col>3</xdr:col>
      <xdr:colOff>1285875</xdr:colOff>
      <xdr:row>99</xdr:row>
      <xdr:rowOff>183356</xdr:rowOff>
    </xdr:to>
    <xdr:cxnSp macro="">
      <xdr:nvCxnSpPr>
        <xdr:cNvPr id="53" name="Gerade Verbindung mit Pfeil 52">
          <a:extLst>
            <a:ext uri="{FF2B5EF4-FFF2-40B4-BE49-F238E27FC236}">
              <a16:creationId xmlns:a16="http://schemas.microsoft.com/office/drawing/2014/main" id="{00000000-0008-0000-0400-000035000000}"/>
            </a:ext>
          </a:extLst>
        </xdr:cNvPr>
        <xdr:cNvCxnSpPr/>
      </xdr:nvCxnSpPr>
      <xdr:spPr>
        <a:xfrm flipH="1">
          <a:off x="8458200" y="17783175"/>
          <a:ext cx="371475" cy="238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2762250</xdr:colOff>
      <xdr:row>103</xdr:row>
      <xdr:rowOff>133350</xdr:rowOff>
    </xdr:from>
    <xdr:ext cx="3006336" cy="711733"/>
    <xdr:sp macro="" textlink="">
      <xdr:nvSpPr>
        <xdr:cNvPr id="54" name="Textfeld 53">
          <a:extLst>
            <a:ext uri="{FF2B5EF4-FFF2-40B4-BE49-F238E27FC236}">
              <a16:creationId xmlns:a16="http://schemas.microsoft.com/office/drawing/2014/main" id="{00000000-0008-0000-0400-000036000000}"/>
            </a:ext>
          </a:extLst>
        </xdr:cNvPr>
        <xdr:cNvSpPr txBox="1"/>
      </xdr:nvSpPr>
      <xdr:spPr>
        <a:xfrm>
          <a:off x="10306050" y="18467070"/>
          <a:ext cx="3006336" cy="7117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1050">
              <a:solidFill>
                <a:srgbClr val="264F87"/>
              </a:solidFill>
              <a:effectLst/>
              <a:latin typeface="Arial" panose="020B0604020202020204" pitchFamily="34" charset="0"/>
              <a:ea typeface="+mn-ea"/>
              <a:cs typeface="Arial" panose="020B0604020202020204" pitchFamily="34" charset="0"/>
            </a:rPr>
            <a:t>nachdem alle leeren und </a:t>
          </a:r>
        </a:p>
        <a:p>
          <a:pPr marL="0" marR="0" lvl="0" indent="0" defTabSz="914400" eaLnBrk="1" fontAlgn="auto" latinLnBrk="0" hangingPunct="1">
            <a:lnSpc>
              <a:spcPct val="100000"/>
            </a:lnSpc>
            <a:spcBef>
              <a:spcPts val="0"/>
            </a:spcBef>
            <a:spcAft>
              <a:spcPts val="0"/>
            </a:spcAft>
            <a:buClrTx/>
            <a:buSzTx/>
            <a:buFontTx/>
            <a:buNone/>
            <a:tabLst/>
            <a:defRPr/>
          </a:pPr>
          <a:r>
            <a:rPr lang="de-DE" sz="1050">
              <a:solidFill>
                <a:srgbClr val="264F87"/>
              </a:solidFill>
              <a:effectLst/>
              <a:latin typeface="Arial" panose="020B0604020202020204" pitchFamily="34" charset="0"/>
              <a:ea typeface="+mn-ea"/>
              <a:cs typeface="Arial" panose="020B0604020202020204" pitchFamily="34" charset="0"/>
            </a:rPr>
            <a:t>mit Text befüllten Zeilen/Spalten</a:t>
          </a:r>
          <a:r>
            <a:rPr lang="de-DE" sz="1050" baseline="0">
              <a:solidFill>
                <a:srgbClr val="264F87"/>
              </a:solidFill>
              <a:effectLst/>
              <a:latin typeface="Arial" panose="020B0604020202020204" pitchFamily="34" charset="0"/>
              <a:ea typeface="+mn-ea"/>
              <a:cs typeface="Arial" panose="020B0604020202020204" pitchFamily="34" charset="0"/>
            </a:rPr>
            <a:t> gelöscht sind, </a:t>
          </a:r>
        </a:p>
        <a:p>
          <a:pPr marL="0" marR="0" lvl="0" indent="0" defTabSz="914400" eaLnBrk="1" fontAlgn="auto" latinLnBrk="0" hangingPunct="1">
            <a:lnSpc>
              <a:spcPct val="100000"/>
            </a:lnSpc>
            <a:spcBef>
              <a:spcPts val="0"/>
            </a:spcBef>
            <a:spcAft>
              <a:spcPts val="0"/>
            </a:spcAft>
            <a:buClrTx/>
            <a:buSzTx/>
            <a:buFontTx/>
            <a:buNone/>
            <a:tabLst/>
            <a:defRPr/>
          </a:pPr>
          <a:r>
            <a:rPr lang="de-DE" sz="1050" baseline="0">
              <a:solidFill>
                <a:srgbClr val="264F87"/>
              </a:solidFill>
              <a:effectLst/>
              <a:latin typeface="Arial" panose="020B0604020202020204" pitchFamily="34" charset="0"/>
              <a:ea typeface="+mn-ea"/>
              <a:cs typeface="Arial" panose="020B0604020202020204" pitchFamily="34" charset="0"/>
            </a:rPr>
            <a:t>sollte die Tabelle so aussehen</a:t>
          </a:r>
          <a:endParaRPr lang="de-DE" sz="1050">
            <a:solidFill>
              <a:srgbClr val="264F87"/>
            </a:solidFill>
            <a:effectLst/>
            <a:latin typeface="Arial" panose="020B0604020202020204" pitchFamily="34" charset="0"/>
            <a:cs typeface="Arial" panose="020B0604020202020204" pitchFamily="34" charset="0"/>
          </a:endParaRPr>
        </a:p>
        <a:p>
          <a:endParaRPr lang="de-DE" sz="1050">
            <a:solidFill>
              <a:srgbClr val="264F87"/>
            </a:solidFill>
            <a:latin typeface="Arial" panose="020B0604020202020204" pitchFamily="34" charset="0"/>
            <a:cs typeface="Arial" panose="020B0604020202020204" pitchFamily="34" charset="0"/>
          </a:endParaRPr>
        </a:p>
      </xdr:txBody>
    </xdr:sp>
    <xdr:clientData/>
  </xdr:oneCellAnchor>
  <xdr:twoCellAnchor>
    <xdr:from>
      <xdr:col>3</xdr:col>
      <xdr:colOff>2195510</xdr:colOff>
      <xdr:row>104</xdr:row>
      <xdr:rowOff>285750</xdr:rowOff>
    </xdr:from>
    <xdr:to>
      <xdr:col>3</xdr:col>
      <xdr:colOff>2566985</xdr:colOff>
      <xdr:row>104</xdr:row>
      <xdr:rowOff>288131</xdr:rowOff>
    </xdr:to>
    <xdr:cxnSp macro="">
      <xdr:nvCxnSpPr>
        <xdr:cNvPr id="55" name="Gerade Verbindung mit Pfeil 54">
          <a:extLst>
            <a:ext uri="{FF2B5EF4-FFF2-40B4-BE49-F238E27FC236}">
              <a16:creationId xmlns:a16="http://schemas.microsoft.com/office/drawing/2014/main" id="{00000000-0008-0000-0400-000037000000}"/>
            </a:ext>
          </a:extLst>
        </xdr:cNvPr>
        <xdr:cNvCxnSpPr/>
      </xdr:nvCxnSpPr>
      <xdr:spPr>
        <a:xfrm flipH="1">
          <a:off x="9529760" y="18411825"/>
          <a:ext cx="371475" cy="238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2714625</xdr:colOff>
      <xdr:row>110</xdr:row>
      <xdr:rowOff>104775</xdr:rowOff>
    </xdr:from>
    <xdr:ext cx="2137958" cy="247184"/>
    <xdr:sp macro="" textlink="">
      <xdr:nvSpPr>
        <xdr:cNvPr id="56" name="Textfeld 55">
          <a:extLst>
            <a:ext uri="{FF2B5EF4-FFF2-40B4-BE49-F238E27FC236}">
              <a16:creationId xmlns:a16="http://schemas.microsoft.com/office/drawing/2014/main" id="{00000000-0008-0000-0400-000038000000}"/>
            </a:ext>
          </a:extLst>
        </xdr:cNvPr>
        <xdr:cNvSpPr txBox="1"/>
      </xdr:nvSpPr>
      <xdr:spPr>
        <a:xfrm>
          <a:off x="10048875" y="19564350"/>
          <a:ext cx="2137958" cy="2471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50">
              <a:solidFill>
                <a:srgbClr val="264F87"/>
              </a:solidFill>
              <a:latin typeface="Arial" panose="020B0604020202020204" pitchFamily="34" charset="0"/>
              <a:cs typeface="Arial" panose="020B0604020202020204" pitchFamily="34" charset="0"/>
            </a:rPr>
            <a:t>fängt mit dem</a:t>
          </a:r>
          <a:r>
            <a:rPr lang="de-DE" sz="1050" baseline="0">
              <a:solidFill>
                <a:srgbClr val="264F87"/>
              </a:solidFill>
              <a:latin typeface="Arial" panose="020B0604020202020204" pitchFamily="34" charset="0"/>
              <a:cs typeface="Arial" panose="020B0604020202020204" pitchFamily="34" charset="0"/>
            </a:rPr>
            <a:t> aktuellen Jahr an</a:t>
          </a:r>
          <a:endParaRPr lang="de-DE" sz="1050">
            <a:solidFill>
              <a:srgbClr val="264F87"/>
            </a:solidFill>
            <a:latin typeface="Arial" panose="020B0604020202020204" pitchFamily="34" charset="0"/>
            <a:cs typeface="Arial" panose="020B0604020202020204" pitchFamily="34" charset="0"/>
          </a:endParaRPr>
        </a:p>
      </xdr:txBody>
    </xdr:sp>
    <xdr:clientData/>
  </xdr:oneCellAnchor>
  <xdr:twoCellAnchor>
    <xdr:from>
      <xdr:col>3</xdr:col>
      <xdr:colOff>796636</xdr:colOff>
      <xdr:row>111</xdr:row>
      <xdr:rowOff>38100</xdr:rowOff>
    </xdr:from>
    <xdr:to>
      <xdr:col>3</xdr:col>
      <xdr:colOff>2743200</xdr:colOff>
      <xdr:row>112</xdr:row>
      <xdr:rowOff>25978</xdr:rowOff>
    </xdr:to>
    <xdr:cxnSp macro="">
      <xdr:nvCxnSpPr>
        <xdr:cNvPr id="57" name="Gerade Verbindung mit Pfeil 56">
          <a:extLst>
            <a:ext uri="{FF2B5EF4-FFF2-40B4-BE49-F238E27FC236}">
              <a16:creationId xmlns:a16="http://schemas.microsoft.com/office/drawing/2014/main" id="{00000000-0008-0000-0400-000039000000}"/>
            </a:ext>
          </a:extLst>
        </xdr:cNvPr>
        <xdr:cNvCxnSpPr/>
      </xdr:nvCxnSpPr>
      <xdr:spPr>
        <a:xfrm flipH="1">
          <a:off x="8468591" y="19789486"/>
          <a:ext cx="1946564" cy="169719"/>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2033587</xdr:colOff>
      <xdr:row>53</xdr:row>
      <xdr:rowOff>57150</xdr:rowOff>
    </xdr:from>
    <xdr:to>
      <xdr:col>3</xdr:col>
      <xdr:colOff>2243136</xdr:colOff>
      <xdr:row>54</xdr:row>
      <xdr:rowOff>114300</xdr:rowOff>
    </xdr:to>
    <xdr:cxnSp macro="">
      <xdr:nvCxnSpPr>
        <xdr:cNvPr id="60" name="Gerade Verbindung mit Pfeil 59">
          <a:extLst>
            <a:ext uri="{FF2B5EF4-FFF2-40B4-BE49-F238E27FC236}">
              <a16:creationId xmlns:a16="http://schemas.microsoft.com/office/drawing/2014/main" id="{00000000-0008-0000-0400-00003C000000}"/>
            </a:ext>
          </a:extLst>
        </xdr:cNvPr>
        <xdr:cNvCxnSpPr/>
      </xdr:nvCxnSpPr>
      <xdr:spPr>
        <a:xfrm flipH="1">
          <a:off x="9577387" y="9597390"/>
          <a:ext cx="209549" cy="240030"/>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181768</xdr:colOff>
      <xdr:row>103</xdr:row>
      <xdr:rowOff>26987</xdr:rowOff>
    </xdr:from>
    <xdr:to>
      <xdr:col>3</xdr:col>
      <xdr:colOff>2059780</xdr:colOff>
      <xdr:row>108</xdr:row>
      <xdr:rowOff>144895</xdr:rowOff>
    </xdr:to>
    <xdr:pic>
      <xdr:nvPicPr>
        <xdr:cNvPr id="67" name="Grafik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10"/>
        <a:stretch>
          <a:fillRect/>
        </a:stretch>
      </xdr:blipFill>
      <xdr:spPr>
        <a:xfrm>
          <a:off x="7853723" y="18098510"/>
          <a:ext cx="1878012" cy="1245899"/>
        </a:xfrm>
        <a:prstGeom prst="rect">
          <a:avLst/>
        </a:prstGeom>
      </xdr:spPr>
    </xdr:pic>
    <xdr:clientData/>
  </xdr:twoCellAnchor>
  <xdr:oneCellAnchor>
    <xdr:from>
      <xdr:col>3</xdr:col>
      <xdr:colOff>35719</xdr:colOff>
      <xdr:row>90</xdr:row>
      <xdr:rowOff>226217</xdr:rowOff>
    </xdr:from>
    <xdr:ext cx="1187889" cy="402033"/>
    <xdr:sp macro="" textlink="">
      <xdr:nvSpPr>
        <xdr:cNvPr id="68" name="Textfeld 67">
          <a:extLst>
            <a:ext uri="{FF2B5EF4-FFF2-40B4-BE49-F238E27FC236}">
              <a16:creationId xmlns:a16="http://schemas.microsoft.com/office/drawing/2014/main" id="{00000000-0008-0000-0400-000044000000}"/>
            </a:ext>
          </a:extLst>
        </xdr:cNvPr>
        <xdr:cNvSpPr txBox="1"/>
      </xdr:nvSpPr>
      <xdr:spPr>
        <a:xfrm>
          <a:off x="7579519" y="15877697"/>
          <a:ext cx="1187889" cy="4020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50">
              <a:solidFill>
                <a:srgbClr val="264F87"/>
              </a:solidFill>
              <a:latin typeface="Arial" panose="020B0604020202020204" pitchFamily="34" charset="0"/>
              <a:cs typeface="Arial" panose="020B0604020202020204" pitchFamily="34" charset="0"/>
            </a:rPr>
            <a:t>hier vertikaler </a:t>
          </a:r>
        </a:p>
        <a:p>
          <a:r>
            <a:rPr lang="de-DE" sz="1050">
              <a:solidFill>
                <a:srgbClr val="264F87"/>
              </a:solidFill>
              <a:latin typeface="Arial" panose="020B0604020202020204" pitchFamily="34" charset="0"/>
              <a:cs typeface="Arial" panose="020B0604020202020204" pitchFamily="34" charset="0"/>
            </a:rPr>
            <a:t>Tabellenaufbau</a:t>
          </a:r>
          <a:r>
            <a:rPr lang="de-DE" sz="1050" baseline="0">
              <a:solidFill>
                <a:srgbClr val="264F87"/>
              </a:solidFill>
              <a:latin typeface="Arial" panose="020B0604020202020204" pitchFamily="34" charset="0"/>
              <a:cs typeface="Arial" panose="020B0604020202020204" pitchFamily="34" charset="0"/>
            </a:rPr>
            <a:t> !</a:t>
          </a:r>
        </a:p>
      </xdr:txBody>
    </xdr:sp>
    <xdr:clientData/>
  </xdr:oneCellAnchor>
  <xdr:twoCellAnchor editAs="oneCell">
    <xdr:from>
      <xdr:col>2</xdr:col>
      <xdr:colOff>2631280</xdr:colOff>
      <xdr:row>92</xdr:row>
      <xdr:rowOff>71438</xdr:rowOff>
    </xdr:from>
    <xdr:to>
      <xdr:col>2</xdr:col>
      <xdr:colOff>4692808</xdr:colOff>
      <xdr:row>98</xdr:row>
      <xdr:rowOff>27623</xdr:rowOff>
    </xdr:to>
    <xdr:pic>
      <xdr:nvPicPr>
        <xdr:cNvPr id="69" name="Grafik 68">
          <a:extLst>
            <a:ext uri="{FF2B5EF4-FFF2-40B4-BE49-F238E27FC236}">
              <a16:creationId xmlns:a16="http://schemas.microsoft.com/office/drawing/2014/main" id="{00000000-0008-0000-0400-000045000000}"/>
            </a:ext>
          </a:extLst>
        </xdr:cNvPr>
        <xdr:cNvPicPr>
          <a:picLocks noChangeAspect="1"/>
        </xdr:cNvPicPr>
      </xdr:nvPicPr>
      <xdr:blipFill rotWithShape="1">
        <a:blip xmlns:r="http://schemas.openxmlformats.org/officeDocument/2006/relationships" r:embed="rId11"/>
        <a:srcRect l="76181" t="49195" r="12489" b="41081"/>
        <a:stretch/>
      </xdr:blipFill>
      <xdr:spPr>
        <a:xfrm>
          <a:off x="3873340" y="16393478"/>
          <a:ext cx="2071688" cy="962026"/>
        </a:xfrm>
        <a:prstGeom prst="rect">
          <a:avLst/>
        </a:prstGeom>
      </xdr:spPr>
    </xdr:pic>
    <xdr:clientData/>
  </xdr:twoCellAnchor>
  <xdr:twoCellAnchor editAs="oneCell">
    <xdr:from>
      <xdr:col>2</xdr:col>
      <xdr:colOff>59532</xdr:colOff>
      <xdr:row>92</xdr:row>
      <xdr:rowOff>59529</xdr:rowOff>
    </xdr:from>
    <xdr:to>
      <xdr:col>2</xdr:col>
      <xdr:colOff>2275840</xdr:colOff>
      <xdr:row>98</xdr:row>
      <xdr:rowOff>27619</xdr:rowOff>
    </xdr:to>
    <xdr:pic>
      <xdr:nvPicPr>
        <xdr:cNvPr id="70" name="Grafik 69">
          <a:extLst>
            <a:ext uri="{FF2B5EF4-FFF2-40B4-BE49-F238E27FC236}">
              <a16:creationId xmlns:a16="http://schemas.microsoft.com/office/drawing/2014/main" id="{00000000-0008-0000-0400-000046000000}"/>
            </a:ext>
          </a:extLst>
        </xdr:cNvPr>
        <xdr:cNvPicPr>
          <a:picLocks noChangeAspect="1"/>
        </xdr:cNvPicPr>
      </xdr:nvPicPr>
      <xdr:blipFill rotWithShape="1">
        <a:blip xmlns:r="http://schemas.openxmlformats.org/officeDocument/2006/relationships" r:embed="rId12"/>
        <a:srcRect l="64983" t="49080" r="22842" b="41081"/>
        <a:stretch/>
      </xdr:blipFill>
      <xdr:spPr>
        <a:xfrm>
          <a:off x="1301592" y="16381569"/>
          <a:ext cx="2226468" cy="973931"/>
        </a:xfrm>
        <a:prstGeom prst="rect">
          <a:avLst/>
        </a:prstGeom>
      </xdr:spPr>
    </xdr:pic>
    <xdr:clientData/>
  </xdr:twoCellAnchor>
  <xdr:twoCellAnchor editAs="oneCell">
    <xdr:from>
      <xdr:col>3</xdr:col>
      <xdr:colOff>390812</xdr:colOff>
      <xdr:row>112</xdr:row>
      <xdr:rowOff>159110</xdr:rowOff>
    </xdr:from>
    <xdr:to>
      <xdr:col>3</xdr:col>
      <xdr:colOff>3076628</xdr:colOff>
      <xdr:row>120</xdr:row>
      <xdr:rowOff>66963</xdr:rowOff>
    </xdr:to>
    <xdr:pic>
      <xdr:nvPicPr>
        <xdr:cNvPr id="4" name="Grafik 3">
          <a:extLst>
            <a:ext uri="{FF2B5EF4-FFF2-40B4-BE49-F238E27FC236}">
              <a16:creationId xmlns:a16="http://schemas.microsoft.com/office/drawing/2014/main" id="{5D3F9837-4936-3D3C-9D33-C3E24D14BEE6}"/>
            </a:ext>
          </a:extLst>
        </xdr:cNvPr>
        <xdr:cNvPicPr>
          <a:picLocks noChangeAspect="1"/>
        </xdr:cNvPicPr>
      </xdr:nvPicPr>
      <xdr:blipFill>
        <a:blip xmlns:r="http://schemas.openxmlformats.org/officeDocument/2006/relationships" r:embed="rId13"/>
        <a:stretch>
          <a:fillRect/>
        </a:stretch>
      </xdr:blipFill>
      <xdr:spPr>
        <a:xfrm>
          <a:off x="8062767" y="20092337"/>
          <a:ext cx="2679466" cy="1286957"/>
        </a:xfrm>
        <a:prstGeom prst="rect">
          <a:avLst/>
        </a:prstGeom>
      </xdr:spPr>
    </xdr:pic>
    <xdr:clientData/>
  </xdr:twoCellAnchor>
  <xdr:twoCellAnchor editAs="oneCell">
    <xdr:from>
      <xdr:col>3</xdr:col>
      <xdr:colOff>121521</xdr:colOff>
      <xdr:row>14</xdr:row>
      <xdr:rowOff>20710</xdr:rowOff>
    </xdr:from>
    <xdr:to>
      <xdr:col>4</xdr:col>
      <xdr:colOff>3887</xdr:colOff>
      <xdr:row>22</xdr:row>
      <xdr:rowOff>66097</xdr:rowOff>
    </xdr:to>
    <xdr:pic>
      <xdr:nvPicPr>
        <xdr:cNvPr id="8" name="Grafik 7">
          <a:extLst>
            <a:ext uri="{FF2B5EF4-FFF2-40B4-BE49-F238E27FC236}">
              <a16:creationId xmlns:a16="http://schemas.microsoft.com/office/drawing/2014/main" id="{D591A926-342C-4A58-4CE2-E054E7727113}"/>
            </a:ext>
          </a:extLst>
        </xdr:cNvPr>
        <xdr:cNvPicPr>
          <a:picLocks noChangeAspect="1"/>
        </xdr:cNvPicPr>
      </xdr:nvPicPr>
      <xdr:blipFill>
        <a:blip xmlns:r="http://schemas.openxmlformats.org/officeDocument/2006/relationships" r:embed="rId14"/>
        <a:stretch>
          <a:fillRect/>
        </a:stretch>
      </xdr:blipFill>
      <xdr:spPr>
        <a:xfrm>
          <a:off x="7793476" y="2410619"/>
          <a:ext cx="7059173" cy="1482796"/>
        </a:xfrm>
        <a:prstGeom prst="rect">
          <a:avLst/>
        </a:prstGeom>
      </xdr:spPr>
    </xdr:pic>
    <xdr:clientData/>
  </xdr:twoCellAnchor>
  <xdr:twoCellAnchor editAs="oneCell">
    <xdr:from>
      <xdr:col>3</xdr:col>
      <xdr:colOff>36945</xdr:colOff>
      <xdr:row>31</xdr:row>
      <xdr:rowOff>31193</xdr:rowOff>
    </xdr:from>
    <xdr:to>
      <xdr:col>4</xdr:col>
      <xdr:colOff>5332</xdr:colOff>
      <xdr:row>40</xdr:row>
      <xdr:rowOff>97270</xdr:rowOff>
    </xdr:to>
    <xdr:pic>
      <xdr:nvPicPr>
        <xdr:cNvPr id="9" name="Grafik 8">
          <a:extLst>
            <a:ext uri="{FF2B5EF4-FFF2-40B4-BE49-F238E27FC236}">
              <a16:creationId xmlns:a16="http://schemas.microsoft.com/office/drawing/2014/main" id="{1F129A11-1416-08F2-1391-44BACEA59370}"/>
            </a:ext>
          </a:extLst>
        </xdr:cNvPr>
        <xdr:cNvPicPr>
          <a:picLocks noChangeAspect="1"/>
        </xdr:cNvPicPr>
      </xdr:nvPicPr>
      <xdr:blipFill>
        <a:blip xmlns:r="http://schemas.openxmlformats.org/officeDocument/2006/relationships" r:embed="rId15"/>
        <a:stretch>
          <a:fillRect/>
        </a:stretch>
      </xdr:blipFill>
      <xdr:spPr>
        <a:xfrm>
          <a:off x="7708900" y="5408488"/>
          <a:ext cx="7262669" cy="1832532"/>
        </a:xfrm>
        <a:prstGeom prst="rect">
          <a:avLst/>
        </a:prstGeom>
      </xdr:spPr>
    </xdr:pic>
    <xdr:clientData/>
  </xdr:twoCellAnchor>
  <xdr:twoCellAnchor editAs="oneCell">
    <xdr:from>
      <xdr:col>3</xdr:col>
      <xdr:colOff>112567</xdr:colOff>
      <xdr:row>44</xdr:row>
      <xdr:rowOff>33049</xdr:rowOff>
    </xdr:from>
    <xdr:to>
      <xdr:col>4</xdr:col>
      <xdr:colOff>6773</xdr:colOff>
      <xdr:row>58</xdr:row>
      <xdr:rowOff>98422</xdr:rowOff>
    </xdr:to>
    <xdr:pic>
      <xdr:nvPicPr>
        <xdr:cNvPr id="12" name="Grafik 11">
          <a:extLst>
            <a:ext uri="{FF2B5EF4-FFF2-40B4-BE49-F238E27FC236}">
              <a16:creationId xmlns:a16="http://schemas.microsoft.com/office/drawing/2014/main" id="{88EDF965-3AF2-5A3B-5F1B-6099AFBCF7CD}"/>
            </a:ext>
          </a:extLst>
        </xdr:cNvPr>
        <xdr:cNvPicPr>
          <a:picLocks noChangeAspect="1"/>
        </xdr:cNvPicPr>
      </xdr:nvPicPr>
      <xdr:blipFill>
        <a:blip xmlns:r="http://schemas.openxmlformats.org/officeDocument/2006/relationships" r:embed="rId16"/>
        <a:stretch>
          <a:fillRect/>
        </a:stretch>
      </xdr:blipFill>
      <xdr:spPr>
        <a:xfrm>
          <a:off x="7784522" y="7886844"/>
          <a:ext cx="7204363" cy="2559192"/>
        </a:xfrm>
        <a:prstGeom prst="rect">
          <a:avLst/>
        </a:prstGeom>
      </xdr:spPr>
    </xdr:pic>
    <xdr:clientData/>
  </xdr:twoCellAnchor>
  <xdr:twoCellAnchor>
    <xdr:from>
      <xdr:col>3</xdr:col>
      <xdr:colOff>5762266</xdr:colOff>
      <xdr:row>69</xdr:row>
      <xdr:rowOff>177804</xdr:rowOff>
    </xdr:from>
    <xdr:to>
      <xdr:col>3</xdr:col>
      <xdr:colOff>6422736</xdr:colOff>
      <xdr:row>69</xdr:row>
      <xdr:rowOff>268149</xdr:rowOff>
    </xdr:to>
    <xdr:cxnSp macro="">
      <xdr:nvCxnSpPr>
        <xdr:cNvPr id="18" name="Gerade Verbindung mit Pfeil 17">
          <a:extLst>
            <a:ext uri="{FF2B5EF4-FFF2-40B4-BE49-F238E27FC236}">
              <a16:creationId xmlns:a16="http://schemas.microsoft.com/office/drawing/2014/main" id="{42FED390-2BF3-4DAB-B9E0-A8D33FDF6B15}"/>
            </a:ext>
          </a:extLst>
        </xdr:cNvPr>
        <xdr:cNvCxnSpPr/>
      </xdr:nvCxnSpPr>
      <xdr:spPr>
        <a:xfrm flipH="1">
          <a:off x="13434221" y="12551645"/>
          <a:ext cx="660470" cy="90345"/>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1097978</xdr:colOff>
      <xdr:row>76</xdr:row>
      <xdr:rowOff>40121</xdr:rowOff>
    </xdr:from>
    <xdr:to>
      <xdr:col>3</xdr:col>
      <xdr:colOff>4563348</xdr:colOff>
      <xdr:row>84</xdr:row>
      <xdr:rowOff>133061</xdr:rowOff>
    </xdr:to>
    <xdr:pic>
      <xdr:nvPicPr>
        <xdr:cNvPr id="19" name="Grafik 18">
          <a:extLst>
            <a:ext uri="{FF2B5EF4-FFF2-40B4-BE49-F238E27FC236}">
              <a16:creationId xmlns:a16="http://schemas.microsoft.com/office/drawing/2014/main" id="{98AEA2C9-FFCD-4D12-31B0-22322FA5AC02}"/>
            </a:ext>
          </a:extLst>
        </xdr:cNvPr>
        <xdr:cNvPicPr>
          <a:picLocks noChangeAspect="1"/>
        </xdr:cNvPicPr>
      </xdr:nvPicPr>
      <xdr:blipFill>
        <a:blip xmlns:r="http://schemas.openxmlformats.org/officeDocument/2006/relationships" r:embed="rId17"/>
        <a:stretch>
          <a:fillRect/>
        </a:stretch>
      </xdr:blipFill>
      <xdr:spPr>
        <a:xfrm>
          <a:off x="8769933" y="13730144"/>
          <a:ext cx="3465370" cy="1530349"/>
        </a:xfrm>
        <a:prstGeom prst="rect">
          <a:avLst/>
        </a:prstGeom>
      </xdr:spPr>
    </xdr:pic>
    <xdr:clientData/>
  </xdr:twoCellAnchor>
  <xdr:twoCellAnchor editAs="oneCell">
    <xdr:from>
      <xdr:col>3</xdr:col>
      <xdr:colOff>190502</xdr:colOff>
      <xdr:row>9</xdr:row>
      <xdr:rowOff>72571</xdr:rowOff>
    </xdr:from>
    <xdr:to>
      <xdr:col>4</xdr:col>
      <xdr:colOff>9127</xdr:colOff>
      <xdr:row>10</xdr:row>
      <xdr:rowOff>128266</xdr:rowOff>
    </xdr:to>
    <xdr:pic>
      <xdr:nvPicPr>
        <xdr:cNvPr id="3" name="Grafik 2">
          <a:extLst>
            <a:ext uri="{FF2B5EF4-FFF2-40B4-BE49-F238E27FC236}">
              <a16:creationId xmlns:a16="http://schemas.microsoft.com/office/drawing/2014/main" id="{517E9EA3-5A56-8235-AFCF-B9E405647145}"/>
            </a:ext>
          </a:extLst>
        </xdr:cNvPr>
        <xdr:cNvPicPr>
          <a:picLocks noChangeAspect="1"/>
        </xdr:cNvPicPr>
      </xdr:nvPicPr>
      <xdr:blipFill>
        <a:blip xmlns:r="http://schemas.openxmlformats.org/officeDocument/2006/relationships" r:embed="rId18"/>
        <a:stretch>
          <a:fillRect/>
        </a:stretch>
      </xdr:blipFill>
      <xdr:spPr>
        <a:xfrm>
          <a:off x="7878538" y="1578428"/>
          <a:ext cx="6966857" cy="2189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83343</xdr:colOff>
      <xdr:row>103</xdr:row>
      <xdr:rowOff>138101</xdr:rowOff>
    </xdr:from>
    <xdr:to>
      <xdr:col>39</xdr:col>
      <xdr:colOff>352424</xdr:colOff>
      <xdr:row>125</xdr:row>
      <xdr:rowOff>119059</xdr:rowOff>
    </xdr:to>
    <xdr:graphicFrame macro="">
      <xdr:nvGraphicFramePr>
        <xdr:cNvPr id="2" name="Diagramm 1">
          <a:extLst>
            <a:ext uri="{FF2B5EF4-FFF2-40B4-BE49-F238E27FC236}">
              <a16:creationId xmlns:a16="http://schemas.microsoft.com/office/drawing/2014/main" id="{C8C93E5B-EDDE-41FE-B284-A1D6190E0F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112190</xdr:colOff>
      <xdr:row>0</xdr:row>
      <xdr:rowOff>54890</xdr:rowOff>
    </xdr:from>
    <xdr:to>
      <xdr:col>0</xdr:col>
      <xdr:colOff>332568</xdr:colOff>
      <xdr:row>1</xdr:row>
      <xdr:rowOff>111486</xdr:rowOff>
    </xdr:to>
    <xdr:pic>
      <xdr:nvPicPr>
        <xdr:cNvPr id="3" name="Grafik 2" descr="Anfangen mit einfarbiger Füllung">
          <a:hlinkClick xmlns:r="http://schemas.openxmlformats.org/officeDocument/2006/relationships" r:id="rId2"/>
          <a:extLst>
            <a:ext uri="{FF2B5EF4-FFF2-40B4-BE49-F238E27FC236}">
              <a16:creationId xmlns:a16="http://schemas.microsoft.com/office/drawing/2014/main" id="{66158CA0-91FD-4B0F-8948-FC8F0E34E74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2190" y="54890"/>
          <a:ext cx="220378" cy="218521"/>
        </a:xfrm>
        <a:prstGeom prst="rect">
          <a:avLst/>
        </a:prstGeom>
      </xdr:spPr>
    </xdr:pic>
    <xdr:clientData/>
  </xdr:twoCellAnchor>
  <xdr:twoCellAnchor>
    <xdr:from>
      <xdr:col>2</xdr:col>
      <xdr:colOff>666750</xdr:colOff>
      <xdr:row>135</xdr:row>
      <xdr:rowOff>0</xdr:rowOff>
    </xdr:from>
    <xdr:to>
      <xdr:col>39</xdr:col>
      <xdr:colOff>247914</xdr:colOff>
      <xdr:row>156</xdr:row>
      <xdr:rowOff>142883</xdr:rowOff>
    </xdr:to>
    <xdr:graphicFrame macro="">
      <xdr:nvGraphicFramePr>
        <xdr:cNvPr id="4" name="Diagramm 3">
          <a:extLst>
            <a:ext uri="{FF2B5EF4-FFF2-40B4-BE49-F238E27FC236}">
              <a16:creationId xmlns:a16="http://schemas.microsoft.com/office/drawing/2014/main" id="{952F668A-C2F3-441F-B71C-4353D8611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112190</xdr:colOff>
      <xdr:row>0</xdr:row>
      <xdr:rowOff>54890</xdr:rowOff>
    </xdr:from>
    <xdr:to>
      <xdr:col>0</xdr:col>
      <xdr:colOff>335743</xdr:colOff>
      <xdr:row>1</xdr:row>
      <xdr:rowOff>111486</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09BEF8E6-2A9C-4909-90B1-8D11B183F4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2190" y="54890"/>
          <a:ext cx="220378" cy="2185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112190</xdr:colOff>
      <xdr:row>0</xdr:row>
      <xdr:rowOff>54890</xdr:rowOff>
    </xdr:from>
    <xdr:to>
      <xdr:col>0</xdr:col>
      <xdr:colOff>333203</xdr:colOff>
      <xdr:row>1</xdr:row>
      <xdr:rowOff>111486</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771D487D-C54A-4209-8847-6DEA4A689B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2190" y="54890"/>
          <a:ext cx="224188" cy="218521"/>
        </a:xfrm>
        <a:prstGeom prst="rect">
          <a:avLst/>
        </a:prstGeom>
      </xdr:spPr>
    </xdr:pic>
    <xdr:clientData/>
  </xdr:twoCellAnchor>
  <xdr:twoCellAnchor>
    <xdr:from>
      <xdr:col>3</xdr:col>
      <xdr:colOff>76197</xdr:colOff>
      <xdr:row>102</xdr:row>
      <xdr:rowOff>76200</xdr:rowOff>
    </xdr:from>
    <xdr:to>
      <xdr:col>39</xdr:col>
      <xdr:colOff>158750</xdr:colOff>
      <xdr:row>127</xdr:row>
      <xdr:rowOff>0</xdr:rowOff>
    </xdr:to>
    <xdr:graphicFrame macro="">
      <xdr:nvGraphicFramePr>
        <xdr:cNvPr id="3" name="Diagramm 2">
          <a:extLst>
            <a:ext uri="{FF2B5EF4-FFF2-40B4-BE49-F238E27FC236}">
              <a16:creationId xmlns:a16="http://schemas.microsoft.com/office/drawing/2014/main" id="{DB67DACE-AC27-4F1E-BE3C-14635A1F81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134</xdr:row>
      <xdr:rowOff>0</xdr:rowOff>
    </xdr:from>
    <xdr:to>
      <xdr:col>39</xdr:col>
      <xdr:colOff>82553</xdr:colOff>
      <xdr:row>158</xdr:row>
      <xdr:rowOff>85726</xdr:rowOff>
    </xdr:to>
    <xdr:graphicFrame macro="">
      <xdr:nvGraphicFramePr>
        <xdr:cNvPr id="4" name="Diagramm 3">
          <a:extLst>
            <a:ext uri="{FF2B5EF4-FFF2-40B4-BE49-F238E27FC236}">
              <a16:creationId xmlns:a16="http://schemas.microsoft.com/office/drawing/2014/main" id="{19FFCC80-90EA-4201-ADDD-E8ABD679F6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112190</xdr:colOff>
      <xdr:row>0</xdr:row>
      <xdr:rowOff>54890</xdr:rowOff>
    </xdr:from>
    <xdr:to>
      <xdr:col>0</xdr:col>
      <xdr:colOff>335743</xdr:colOff>
      <xdr:row>1</xdr:row>
      <xdr:rowOff>111486</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861C5655-37F3-4AED-AD0B-D327E10720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2190" y="54890"/>
          <a:ext cx="220378" cy="2185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112190</xdr:colOff>
      <xdr:row>0</xdr:row>
      <xdr:rowOff>54890</xdr:rowOff>
    </xdr:from>
    <xdr:to>
      <xdr:col>0</xdr:col>
      <xdr:colOff>335743</xdr:colOff>
      <xdr:row>1</xdr:row>
      <xdr:rowOff>116248</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7740A1AE-E729-4670-8A1F-A89B53FC0E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2190" y="54890"/>
          <a:ext cx="220378" cy="223283"/>
        </a:xfrm>
        <a:prstGeom prst="rect">
          <a:avLst/>
        </a:prstGeom>
      </xdr:spPr>
    </xdr:pic>
    <xdr:clientData/>
  </xdr:twoCellAnchor>
</xdr:wsDr>
</file>

<file path=xl/theme/theme1.xml><?xml version="1.0" encoding="utf-8"?>
<a:theme xmlns:a="http://schemas.openxmlformats.org/drawingml/2006/main" name="Office">
  <a:themeElements>
    <a:clrScheme name="anplicon 2023">
      <a:dk1>
        <a:srgbClr val="264F87"/>
      </a:dk1>
      <a:lt1>
        <a:sysClr val="window" lastClr="FFFFFF"/>
      </a:lt1>
      <a:dk2>
        <a:srgbClr val="264F87"/>
      </a:dk2>
      <a:lt2>
        <a:srgbClr val="E2E2E2"/>
      </a:lt2>
      <a:accent1>
        <a:srgbClr val="969A27"/>
      </a:accent1>
      <a:accent2>
        <a:srgbClr val="F18620"/>
      </a:accent2>
      <a:accent3>
        <a:srgbClr val="B8265D"/>
      </a:accent3>
      <a:accent4>
        <a:srgbClr val="0F7033"/>
      </a:accent4>
      <a:accent5>
        <a:srgbClr val="818181"/>
      </a:accent5>
      <a:accent6>
        <a:srgbClr val="BCBCBC"/>
      </a:accent6>
      <a:hlink>
        <a:srgbClr val="2D2D2D"/>
      </a:hlink>
      <a:folHlink>
        <a:srgbClr val="FFFFF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Subtile Körper">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anplicon 2023">
    <a:dk1>
      <a:srgbClr val="264F87"/>
    </a:dk1>
    <a:lt1>
      <a:sysClr val="window" lastClr="FFFFFF"/>
    </a:lt1>
    <a:dk2>
      <a:srgbClr val="264F87"/>
    </a:dk2>
    <a:lt2>
      <a:srgbClr val="E2E2E2"/>
    </a:lt2>
    <a:accent1>
      <a:srgbClr val="969A27"/>
    </a:accent1>
    <a:accent2>
      <a:srgbClr val="F18620"/>
    </a:accent2>
    <a:accent3>
      <a:srgbClr val="B8265D"/>
    </a:accent3>
    <a:accent4>
      <a:srgbClr val="0F7033"/>
    </a:accent4>
    <a:accent5>
      <a:srgbClr val="818181"/>
    </a:accent5>
    <a:accent6>
      <a:srgbClr val="BCBCBC"/>
    </a:accent6>
    <a:hlink>
      <a:srgbClr val="2D2D2D"/>
    </a:hlink>
    <a:folHlink>
      <a:srgbClr val="FFFFF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Subtile Körper">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anplicon 2023">
    <a:dk1>
      <a:srgbClr val="264F87"/>
    </a:dk1>
    <a:lt1>
      <a:sysClr val="window" lastClr="FFFFFF"/>
    </a:lt1>
    <a:dk2>
      <a:srgbClr val="264F87"/>
    </a:dk2>
    <a:lt2>
      <a:srgbClr val="E2E2E2"/>
    </a:lt2>
    <a:accent1>
      <a:srgbClr val="969A27"/>
    </a:accent1>
    <a:accent2>
      <a:srgbClr val="F18620"/>
    </a:accent2>
    <a:accent3>
      <a:srgbClr val="B8265D"/>
    </a:accent3>
    <a:accent4>
      <a:srgbClr val="0F7033"/>
    </a:accent4>
    <a:accent5>
      <a:srgbClr val="818181"/>
    </a:accent5>
    <a:accent6>
      <a:srgbClr val="BCBCBC"/>
    </a:accent6>
    <a:hlink>
      <a:srgbClr val="2D2D2D"/>
    </a:hlink>
    <a:folHlink>
      <a:srgbClr val="FFFFF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Subtile Körper">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hyperlink" Target="https://view.officeapps.live.com/op/view.aspx?src=https%3A%2F%2Fwww.bundesnetzagentur.de%2FDE%2FBeschlusskammern%2FBK09%2FBK9_03_Gasnetz%2F04_EHB_Leitf%2F_Downloads%2FPIndex%2FBK9_HinwLeitf_Preisind.xlsx%3F__blob%3DpublicationFile%26v%3D2&amp;wdOrigin=BROWSELINK" TargetMode="External"/><Relationship Id="rId7" Type="http://schemas.openxmlformats.org/officeDocument/2006/relationships/drawing" Target="../drawings/drawing2.xml"/><Relationship Id="rId2" Type="http://schemas.openxmlformats.org/officeDocument/2006/relationships/hyperlink" Target="https://www.bundesnetzagentur.de/DE/Beschlusskammern/BK08/BK8_01_Aktuell/Downloads/Preisindizes.html?nn=909752" TargetMode="External"/><Relationship Id="rId1" Type="http://schemas.openxmlformats.org/officeDocument/2006/relationships/hyperlink" Target="https://www.gesetze-im-internet.de/stromnev/__6a.html" TargetMode="External"/><Relationship Id="rId6" Type="http://schemas.openxmlformats.org/officeDocument/2006/relationships/printerSettings" Target="../printerSettings/printerSettings2.bin"/><Relationship Id="rId5" Type="http://schemas.openxmlformats.org/officeDocument/2006/relationships/hyperlink" Target="https://www.gesetze-im-internet.de/gasnev/__6a.html" TargetMode="External"/><Relationship Id="rId4" Type="http://schemas.openxmlformats.org/officeDocument/2006/relationships/hyperlink" Target="https://www-genesis.destatis.de/datenbank/onlin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genesis.destatis.de/datenbank/online/table/61261-0003/search/s/NjEyNjEtMDAwMw==" TargetMode="External"/><Relationship Id="rId13" Type="http://schemas.openxmlformats.org/officeDocument/2006/relationships/drawing" Target="../drawings/drawing3.xml"/><Relationship Id="rId3" Type="http://schemas.openxmlformats.org/officeDocument/2006/relationships/hyperlink" Target="https://www-genesis.destatis.de/datenbank/online/table/61241-0005/search/s/NjEyNDEtMDAwNQ==" TargetMode="External"/><Relationship Id="rId7" Type="http://schemas.openxmlformats.org/officeDocument/2006/relationships/hyperlink" Target="https://www-genesis.destatis.de/datenbank/online/table/61261-0001/search/s/NjEyNjEtMDAwMQ==" TargetMode="External"/><Relationship Id="rId12" Type="http://schemas.openxmlformats.org/officeDocument/2006/relationships/printerSettings" Target="../printerSettings/printerSettings3.bin"/><Relationship Id="rId2" Type="http://schemas.openxmlformats.org/officeDocument/2006/relationships/hyperlink" Target="https://www-genesis.destatis.de/datenbank/online/table/61261-0003/search/s/NjEyNjEtMDAwMw==" TargetMode="External"/><Relationship Id="rId1" Type="http://schemas.openxmlformats.org/officeDocument/2006/relationships/hyperlink" Target="https://www-genesis.destatis.de/datenbank/online/table/61261-0001/search/s/NjEyNjEtMDAwMQ==" TargetMode="External"/><Relationship Id="rId6" Type="http://schemas.openxmlformats.org/officeDocument/2006/relationships/hyperlink" Target="https://www-genesis.destatis.de/datenbank/online/table/61241-0003/search/s/NjEyNDEtMDAwMw==" TargetMode="External"/><Relationship Id="rId11" Type="http://schemas.openxmlformats.org/officeDocument/2006/relationships/hyperlink" Target="https://www-genesis.destatis.de/datenbank/online/table/61241-0003/search/s/NjEyNDEtMDAwMw==" TargetMode="External"/><Relationship Id="rId5" Type="http://schemas.openxmlformats.org/officeDocument/2006/relationships/hyperlink" Target="https://www-genesis.destatis.de/datenbank/online/table/61241-0003/search/s/NjEyNDEtMDAwMw==" TargetMode="External"/><Relationship Id="rId10" Type="http://schemas.openxmlformats.org/officeDocument/2006/relationships/hyperlink" Target="https://www-genesis.destatis.de/datenbank/online/table/61241-0001/search/s/NjEyNDEtMDAwMQ==" TargetMode="External"/><Relationship Id="rId4" Type="http://schemas.openxmlformats.org/officeDocument/2006/relationships/hyperlink" Target="https://www-genesis.destatis.de/datenbank/online/table/61241-0003/search/s/NjEyNDEtMDAwMw==" TargetMode="External"/><Relationship Id="rId9" Type="http://schemas.openxmlformats.org/officeDocument/2006/relationships/hyperlink" Target="https://www-genesis.destatis.de/datenbank/online/table/61261-0011/search/s/NjEyNjEtMDAxMQ==" TargetMode="External"/><Relationship Id="rId1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omments" Target="../comments1.xml"/><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2.xml"/><Relationship Id="rId4" Type="http://schemas.openxmlformats.org/officeDocument/2006/relationships/vmlDrawing" Target="../drawings/vmlDrawing9.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omments" Target="../comments3.xml"/><Relationship Id="rId4" Type="http://schemas.openxmlformats.org/officeDocument/2006/relationships/vmlDrawing" Target="../drawings/vmlDrawing1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2331A-A57A-4105-896E-FBEC2A6A41DF}">
  <sheetPr>
    <tabColor theme="0" tint="-0.14999847407452621"/>
    <pageSetUpPr fitToPage="1"/>
  </sheetPr>
  <dimension ref="A1:B5"/>
  <sheetViews>
    <sheetView tabSelected="1" zoomScale="80" zoomScaleNormal="80" workbookViewId="0"/>
  </sheetViews>
  <sheetFormatPr baseColWidth="10" defaultColWidth="11.42578125" defaultRowHeight="12.75" x14ac:dyDescent="0.2"/>
  <cols>
    <col min="1" max="1" width="6.85546875" style="1" customWidth="1"/>
    <col min="2" max="16384" width="11.42578125" style="1"/>
  </cols>
  <sheetData>
    <row r="1" spans="1:2" x14ac:dyDescent="0.2">
      <c r="A1" s="59"/>
    </row>
    <row r="2" spans="1:2" x14ac:dyDescent="0.2">
      <c r="A2" s="60"/>
    </row>
    <row r="3" spans="1:2" x14ac:dyDescent="0.2">
      <c r="A3" s="2"/>
    </row>
    <row r="4" spans="1:2" x14ac:dyDescent="0.2">
      <c r="A4" s="2"/>
    </row>
    <row r="5" spans="1:2" x14ac:dyDescent="0.2">
      <c r="B5" s="3"/>
    </row>
  </sheetData>
  <sheetProtection algorithmName="SHA-512" hashValue="UKaFWALYb3OkKdIMPRUfLSLuq2It/fRRYTTP/f7XcLUqZgoWSMv3np+/o+WDccmfmQehkaDKul8Q5khArCYdsQ==" saltValue="gNOQcUAGtdSPLfQztiaDlw==" spinCount="100000" sheet="1" objects="1" scenarios="1"/>
  <pageMargins left="0.70866141732283472" right="0.70866141732283472" top="0.74803149606299213" bottom="0.74803149606299213" header="0.31496062992125984" footer="0.31496062992125984"/>
  <pageSetup paperSize="9" scale="74" orientation="portrait" horizontalDpi="1200" verticalDpi="1200"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F4D14-D621-4408-A92A-D55C90CC6A7D}">
  <sheetPr>
    <tabColor rgb="FF264F87"/>
    <pageSetUpPr fitToPage="1"/>
  </sheetPr>
  <dimension ref="A1:CS217"/>
  <sheetViews>
    <sheetView zoomScale="85" zoomScaleNormal="85" workbookViewId="0">
      <pane xSplit="2" topLeftCell="C1" activePane="topRight" state="frozen"/>
      <selection activeCell="P62" sqref="P62"/>
      <selection pane="topRight"/>
    </sheetView>
  </sheetViews>
  <sheetFormatPr baseColWidth="10" defaultColWidth="11.42578125" defaultRowHeight="12.75" x14ac:dyDescent="0.2"/>
  <cols>
    <col min="1" max="1" width="6.7109375" style="1" customWidth="1"/>
    <col min="2" max="2" width="77.7109375" style="1" customWidth="1"/>
    <col min="3" max="60" width="11.42578125" style="1"/>
    <col min="61" max="61" width="10.140625" style="1" customWidth="1"/>
    <col min="62" max="63" width="11.42578125" style="1"/>
    <col min="64" max="64" width="14.42578125" style="1" bestFit="1" customWidth="1"/>
    <col min="65" max="65" width="11.7109375" style="1" bestFit="1" customWidth="1"/>
    <col min="66" max="71" width="11.42578125" style="1"/>
    <col min="72" max="72" width="11.42578125" style="1" customWidth="1"/>
    <col min="73" max="73" width="11.42578125" style="1"/>
    <col min="74" max="74" width="11.42578125" style="1" customWidth="1"/>
    <col min="75" max="85" width="11.42578125" style="1"/>
    <col min="86" max="86" width="14.28515625" style="1" bestFit="1" customWidth="1"/>
    <col min="87" max="87" width="13.140625" style="1" bestFit="1" customWidth="1"/>
    <col min="88" max="16384" width="11.42578125" style="1"/>
  </cols>
  <sheetData>
    <row r="1" spans="1:78" x14ac:dyDescent="0.2">
      <c r="A1" s="58"/>
      <c r="BQ1" s="284"/>
      <c r="BR1" s="283"/>
      <c r="BS1" s="283"/>
      <c r="BT1" s="283"/>
      <c r="BU1" s="283"/>
      <c r="BV1" s="283"/>
      <c r="BW1" s="284"/>
      <c r="BX1" s="283"/>
      <c r="BY1" s="283"/>
      <c r="BZ1" s="283"/>
    </row>
    <row r="2" spans="1:78" x14ac:dyDescent="0.2">
      <c r="A2" s="58"/>
      <c r="BQ2" s="284"/>
      <c r="BR2" s="283"/>
      <c r="BS2" s="283"/>
      <c r="BT2" s="283"/>
      <c r="BU2" s="283"/>
      <c r="BV2" s="283"/>
      <c r="BW2" s="284"/>
      <c r="BX2" s="283"/>
      <c r="BY2" s="283"/>
      <c r="BZ2" s="283"/>
    </row>
    <row r="3" spans="1:78" x14ac:dyDescent="0.2">
      <c r="A3" s="56" t="str">
        <f>Start!$C$6</f>
        <v>Preisindizes nach § 6a Gas-&amp; StromNEV für 2024</v>
      </c>
      <c r="BQ3" s="284"/>
      <c r="BR3" s="283"/>
      <c r="BS3" s="283"/>
      <c r="BT3" s="283"/>
      <c r="BU3" s="283"/>
      <c r="BV3" s="283"/>
      <c r="BW3" s="284"/>
      <c r="BX3" s="283"/>
      <c r="BY3" s="283"/>
      <c r="BZ3" s="283"/>
    </row>
    <row r="4" spans="1:78" x14ac:dyDescent="0.2">
      <c r="A4" s="57" t="s">
        <v>416</v>
      </c>
      <c r="BQ4" s="284"/>
      <c r="BR4" s="283"/>
      <c r="BS4" s="283"/>
      <c r="BT4" s="283"/>
      <c r="BU4" s="283"/>
      <c r="BV4" s="283"/>
      <c r="BW4" s="284"/>
      <c r="BX4" s="283"/>
      <c r="BY4" s="283"/>
      <c r="BZ4" s="283"/>
    </row>
    <row r="5" spans="1:78" x14ac:dyDescent="0.2">
      <c r="A5" s="57" t="s">
        <v>360</v>
      </c>
      <c r="B5" s="267" t="s">
        <v>212</v>
      </c>
      <c r="BQ5" s="284"/>
      <c r="BR5" s="283"/>
      <c r="BS5" s="283"/>
      <c r="BT5" s="283"/>
      <c r="BU5" s="283"/>
      <c r="BV5" s="283"/>
      <c r="BW5" s="284"/>
      <c r="BX5" s="283"/>
      <c r="BY5" s="283"/>
      <c r="BZ5" s="283"/>
    </row>
    <row r="6" spans="1:78" x14ac:dyDescent="0.2">
      <c r="BQ6" s="284"/>
      <c r="BR6" s="283"/>
      <c r="BS6" s="283"/>
      <c r="BT6" s="283"/>
      <c r="BU6" s="283"/>
      <c r="BV6" s="283"/>
      <c r="BW6" s="284"/>
      <c r="BX6" s="283"/>
      <c r="BY6" s="283"/>
      <c r="BZ6" s="283"/>
    </row>
    <row r="7" spans="1:78" x14ac:dyDescent="0.2">
      <c r="BQ7" s="284"/>
      <c r="BR7" s="283"/>
      <c r="BS7" s="283"/>
      <c r="BT7" s="283"/>
      <c r="BU7" s="283"/>
      <c r="BV7" s="283"/>
      <c r="BW7" s="284"/>
      <c r="BX7" s="283"/>
      <c r="BY7" s="283"/>
      <c r="BZ7" s="283"/>
    </row>
    <row r="8" spans="1:78" x14ac:dyDescent="0.2">
      <c r="B8" s="258" t="s">
        <v>359</v>
      </c>
      <c r="C8" s="259">
        <v>1949</v>
      </c>
      <c r="D8" s="259">
        <v>1950</v>
      </c>
      <c r="E8" s="259">
        <v>1951</v>
      </c>
      <c r="F8" s="259">
        <v>1952</v>
      </c>
      <c r="G8" s="259">
        <v>1953</v>
      </c>
      <c r="H8" s="259">
        <v>1954</v>
      </c>
      <c r="I8" s="259">
        <v>1955</v>
      </c>
      <c r="J8" s="259">
        <v>1956</v>
      </c>
      <c r="K8" s="259">
        <v>1957</v>
      </c>
      <c r="L8" s="259">
        <v>1958</v>
      </c>
      <c r="M8" s="259">
        <v>1959</v>
      </c>
      <c r="N8" s="259">
        <v>1960</v>
      </c>
      <c r="O8" s="259">
        <v>1961</v>
      </c>
      <c r="P8" s="259">
        <v>1962</v>
      </c>
      <c r="Q8" s="259">
        <v>1963</v>
      </c>
      <c r="R8" s="259">
        <v>1964</v>
      </c>
      <c r="S8" s="259">
        <v>1965</v>
      </c>
      <c r="T8" s="259">
        <v>1966</v>
      </c>
      <c r="U8" s="259">
        <v>1967</v>
      </c>
      <c r="V8" s="259">
        <v>1968</v>
      </c>
      <c r="W8" s="259">
        <v>1969</v>
      </c>
      <c r="X8" s="259">
        <v>1970</v>
      </c>
      <c r="Y8" s="259">
        <v>1971</v>
      </c>
      <c r="Z8" s="259">
        <v>1972</v>
      </c>
      <c r="AA8" s="259">
        <v>1973</v>
      </c>
      <c r="AB8" s="259">
        <v>1974</v>
      </c>
      <c r="AC8" s="259">
        <v>1975</v>
      </c>
      <c r="AD8" s="259">
        <v>1976</v>
      </c>
      <c r="AE8" s="259">
        <v>1977</v>
      </c>
      <c r="AF8" s="259">
        <v>1978</v>
      </c>
      <c r="AG8" s="259">
        <v>1979</v>
      </c>
      <c r="AH8" s="259">
        <v>1980</v>
      </c>
      <c r="AI8" s="259">
        <v>1981</v>
      </c>
      <c r="AJ8" s="259">
        <v>1982</v>
      </c>
      <c r="AK8" s="259">
        <v>1983</v>
      </c>
      <c r="AL8" s="259">
        <v>1984</v>
      </c>
      <c r="AM8" s="259">
        <v>1985</v>
      </c>
      <c r="AN8" s="259">
        <v>1986</v>
      </c>
      <c r="AO8" s="259">
        <v>1987</v>
      </c>
      <c r="AP8" s="259">
        <v>1988</v>
      </c>
      <c r="AQ8" s="259">
        <v>1989</v>
      </c>
      <c r="AR8" s="259">
        <v>1990</v>
      </c>
      <c r="AS8" s="259">
        <v>1991</v>
      </c>
      <c r="AT8" s="259">
        <v>1992</v>
      </c>
      <c r="AU8" s="259">
        <v>1993</v>
      </c>
      <c r="AV8" s="259">
        <v>1994</v>
      </c>
      <c r="AW8" s="259">
        <v>1995</v>
      </c>
      <c r="AX8" s="259">
        <v>1996</v>
      </c>
      <c r="AY8" s="259">
        <v>1997</v>
      </c>
      <c r="AZ8" s="259">
        <v>1998</v>
      </c>
      <c r="BA8" s="259">
        <v>1999</v>
      </c>
      <c r="BB8" s="259">
        <v>2000</v>
      </c>
      <c r="BC8" s="259">
        <v>2001</v>
      </c>
      <c r="BD8" s="259">
        <v>2002</v>
      </c>
      <c r="BE8" s="259">
        <v>2003</v>
      </c>
      <c r="BF8" s="259">
        <v>2004</v>
      </c>
      <c r="BG8" s="259">
        <v>2005</v>
      </c>
      <c r="BH8" s="259">
        <v>2006</v>
      </c>
      <c r="BI8" s="259">
        <v>2007</v>
      </c>
      <c r="BJ8" s="259">
        <v>2008</v>
      </c>
      <c r="BK8" s="259">
        <v>2009</v>
      </c>
      <c r="BL8" s="259">
        <v>2010</v>
      </c>
      <c r="BM8" s="259">
        <v>2011</v>
      </c>
      <c r="BN8" s="259">
        <v>2012</v>
      </c>
      <c r="BO8" s="259">
        <v>2013</v>
      </c>
      <c r="BP8" s="259">
        <v>2014</v>
      </c>
      <c r="BQ8" s="259">
        <v>2015</v>
      </c>
      <c r="BR8" s="259">
        <v>2016</v>
      </c>
      <c r="BS8" s="259">
        <v>2017</v>
      </c>
      <c r="BT8" s="259">
        <v>2018</v>
      </c>
      <c r="BU8" s="259">
        <v>2019</v>
      </c>
      <c r="BV8" s="259">
        <v>2020</v>
      </c>
      <c r="BW8" s="259">
        <v>2021</v>
      </c>
      <c r="BX8" s="259">
        <v>2022</v>
      </c>
      <c r="BY8" s="259">
        <v>2023</v>
      </c>
      <c r="BZ8" s="259">
        <v>2024</v>
      </c>
    </row>
    <row r="9" spans="1:78" x14ac:dyDescent="0.2">
      <c r="B9" s="260" t="s">
        <v>10</v>
      </c>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82"/>
      <c r="BM9" s="261"/>
      <c r="BN9" s="261"/>
      <c r="BO9" s="261"/>
      <c r="BP9" s="261"/>
      <c r="BQ9" s="282"/>
      <c r="BR9" s="261"/>
      <c r="BS9" s="261"/>
      <c r="BT9" s="261"/>
      <c r="BU9" s="261"/>
      <c r="BV9" s="282"/>
      <c r="BW9" s="261"/>
      <c r="BX9" s="261"/>
      <c r="BY9" s="261"/>
      <c r="BZ9" s="261"/>
    </row>
    <row r="10" spans="1:78" s="86" customFormat="1" x14ac:dyDescent="0.2">
      <c r="A10" s="1"/>
      <c r="B10" s="262" t="s">
        <v>11</v>
      </c>
      <c r="C10" s="263"/>
      <c r="D10" s="263"/>
      <c r="E10" s="263"/>
      <c r="F10" s="263"/>
      <c r="G10" s="263"/>
      <c r="H10" s="263"/>
      <c r="I10" s="263"/>
      <c r="J10" s="263"/>
      <c r="K10" s="263"/>
      <c r="L10" s="263"/>
      <c r="M10" s="263"/>
      <c r="N10" s="263"/>
      <c r="O10" s="263"/>
      <c r="P10" s="263"/>
      <c r="Q10" s="263"/>
      <c r="R10" s="263"/>
      <c r="S10" s="263"/>
      <c r="T10" s="263"/>
      <c r="U10" s="263"/>
      <c r="V10" s="263">
        <f>IF(ISBLANK(VLOOKUP(V$8,'Basisreihen Destatis 2024 B.''21'!$B$8:$H$95,2,FALSE)),"-",VLOOKUP(V$8,'Basisreihen Destatis 2024 B.''21'!$B$8:$H$95,2,FALSE))</f>
        <v>15.8</v>
      </c>
      <c r="W10" s="263">
        <f>IF(ISBLANK(VLOOKUP(W$8,'Basisreihen Destatis 2024 B.''21'!$B$8:$H$95,2,FALSE)),"-",VLOOKUP(W$8,'Basisreihen Destatis 2024 B.''21'!$B$8:$H$95,2,FALSE))</f>
        <v>17.100000000000001</v>
      </c>
      <c r="X10" s="263">
        <f>IF(ISBLANK(VLOOKUP(X$8,'Basisreihen Destatis 2024 B.''21'!$B$8:$H$95,2,FALSE)),"-",VLOOKUP(X$8,'Basisreihen Destatis 2024 B.''21'!$B$8:$H$95,2,FALSE))</f>
        <v>20.2</v>
      </c>
      <c r="Y10" s="263">
        <f>IF(ISBLANK(VLOOKUP(Y$8,'Basisreihen Destatis 2024 B.''21'!$B$8:$H$95,2,FALSE)),"-",VLOOKUP(Y$8,'Basisreihen Destatis 2024 B.''21'!$B$8:$H$95,2,FALSE))</f>
        <v>22.4</v>
      </c>
      <c r="Z10" s="263">
        <f>IF(ISBLANK(VLOOKUP(Z$8,'Basisreihen Destatis 2024 B.''21'!$B$8:$H$95,2,FALSE)),"-",VLOOKUP(Z$8,'Basisreihen Destatis 2024 B.''21'!$B$8:$H$95,2,FALSE))</f>
        <v>23.5</v>
      </c>
      <c r="AA10" s="263">
        <f>IF(ISBLANK(VLOOKUP(AA$8,'Basisreihen Destatis 2024 B.''21'!$B$8:$H$95,2,FALSE)),"-",VLOOKUP(AA$8,'Basisreihen Destatis 2024 B.''21'!$B$8:$H$95,2,FALSE))</f>
        <v>24.9</v>
      </c>
      <c r="AB10" s="263">
        <f>IF(ISBLANK(VLOOKUP(AB$8,'Basisreihen Destatis 2024 B.''21'!$B$8:$H$95,2,FALSE)),"-",VLOOKUP(AB$8,'Basisreihen Destatis 2024 B.''21'!$B$8:$H$95,2,FALSE))</f>
        <v>26.4</v>
      </c>
      <c r="AC10" s="263">
        <f>IF(ISBLANK(VLOOKUP(AC$8,'Basisreihen Destatis 2024 B.''21'!$B$8:$H$95,2,FALSE)),"-",VLOOKUP(AC$8,'Basisreihen Destatis 2024 B.''21'!$B$8:$H$95,2,FALSE))</f>
        <v>27.1</v>
      </c>
      <c r="AD10" s="263">
        <f>IF(ISBLANK(VLOOKUP(AD$8,'Basisreihen Destatis 2024 B.''21'!$B$8:$H$95,2,FALSE)),"-",VLOOKUP(AD$8,'Basisreihen Destatis 2024 B.''21'!$B$8:$H$95,2,FALSE))</f>
        <v>28.1</v>
      </c>
      <c r="AE10" s="263">
        <f>IF(ISBLANK(VLOOKUP(AE$8,'Basisreihen Destatis 2024 B.''21'!$B$8:$H$95,2,FALSE)),"-",VLOOKUP(AE$8,'Basisreihen Destatis 2024 B.''21'!$B$8:$H$95,2,FALSE))</f>
        <v>29.3</v>
      </c>
      <c r="AF10" s="263">
        <f>IF(ISBLANK(VLOOKUP(AF$8,'Basisreihen Destatis 2024 B.''21'!$B$8:$H$95,2,FALSE)),"-",VLOOKUP(AF$8,'Basisreihen Destatis 2024 B.''21'!$B$8:$H$95,2,FALSE))</f>
        <v>30.6</v>
      </c>
      <c r="AG10" s="263">
        <f>IF(ISBLANK(VLOOKUP(AG$8,'Basisreihen Destatis 2024 B.''21'!$B$8:$H$95,2,FALSE)),"-",VLOOKUP(AG$8,'Basisreihen Destatis 2024 B.''21'!$B$8:$H$95,2,FALSE))</f>
        <v>32.9</v>
      </c>
      <c r="AH10" s="263">
        <f>IF(ISBLANK(VLOOKUP(AH$8,'Basisreihen Destatis 2024 B.''21'!$B$8:$H$95,2,FALSE)),"-",VLOOKUP(AH$8,'Basisreihen Destatis 2024 B.''21'!$B$8:$H$95,2,FALSE))</f>
        <v>36.200000000000003</v>
      </c>
      <c r="AI10" s="263">
        <f>IF(ISBLANK(VLOOKUP(AI$8,'Basisreihen Destatis 2024 B.''21'!$B$8:$H$95,2,FALSE)),"-",VLOOKUP(AI$8,'Basisreihen Destatis 2024 B.''21'!$B$8:$H$95,2,FALSE))</f>
        <v>38.4</v>
      </c>
      <c r="AJ10" s="263">
        <f>IF(ISBLANK(VLOOKUP(AJ$8,'Basisreihen Destatis 2024 B.''21'!$B$8:$H$95,2,FALSE)),"-",VLOOKUP(AJ$8,'Basisreihen Destatis 2024 B.''21'!$B$8:$H$95,2,FALSE))</f>
        <v>40</v>
      </c>
      <c r="AK10" s="263">
        <f>IF(ISBLANK(VLOOKUP(AK$8,'Basisreihen Destatis 2024 B.''21'!$B$8:$H$95,2,FALSE)),"-",VLOOKUP(AK$8,'Basisreihen Destatis 2024 B.''21'!$B$8:$H$95,2,FALSE))</f>
        <v>40.700000000000003</v>
      </c>
      <c r="AL10" s="263">
        <f>IF(ISBLANK(VLOOKUP(AL$8,'Basisreihen Destatis 2024 B.''21'!$B$8:$H$95,2,FALSE)),"-",VLOOKUP(AL$8,'Basisreihen Destatis 2024 B.''21'!$B$8:$H$95,2,FALSE))</f>
        <v>41.5</v>
      </c>
      <c r="AM10" s="263">
        <f>IF(ISBLANK(VLOOKUP(AM$8,'Basisreihen Destatis 2024 B.''21'!$B$8:$H$95,2,FALSE)),"-",VLOOKUP(AM$8,'Basisreihen Destatis 2024 B.''21'!$B$8:$H$95,2,FALSE))</f>
        <v>41.8</v>
      </c>
      <c r="AN10" s="263">
        <f>IF(ISBLANK(VLOOKUP(AN$8,'Basisreihen Destatis 2024 B.''21'!$B$8:$H$95,2,FALSE)),"-",VLOOKUP(AN$8,'Basisreihen Destatis 2024 B.''21'!$B$8:$H$95,2,FALSE))</f>
        <v>42.6</v>
      </c>
      <c r="AO10" s="263">
        <f>IF(ISBLANK(VLOOKUP(AO$8,'Basisreihen Destatis 2024 B.''21'!$B$8:$H$95,2,FALSE)),"-",VLOOKUP(AO$8,'Basisreihen Destatis 2024 B.''21'!$B$8:$H$95,2,FALSE))</f>
        <v>43.6</v>
      </c>
      <c r="AP10" s="263">
        <f>IF(ISBLANK(VLOOKUP(AP$8,'Basisreihen Destatis 2024 B.''21'!$B$8:$H$95,2,FALSE)),"-",VLOOKUP(AP$8,'Basisreihen Destatis 2024 B.''21'!$B$8:$H$95,2,FALSE))</f>
        <v>44.6</v>
      </c>
      <c r="AQ10" s="263">
        <f>IF(ISBLANK(VLOOKUP(AQ$8,'Basisreihen Destatis 2024 B.''21'!$B$8:$H$95,2,FALSE)),"-",VLOOKUP(AQ$8,'Basisreihen Destatis 2024 B.''21'!$B$8:$H$95,2,FALSE))</f>
        <v>46.1</v>
      </c>
      <c r="AR10" s="263">
        <f>IF(ISBLANK(VLOOKUP(AR$8,'Basisreihen Destatis 2024 B.''21'!$B$8:$H$95,2,FALSE)),"-",VLOOKUP(AR$8,'Basisreihen Destatis 2024 B.''21'!$B$8:$H$95,2,FALSE))</f>
        <v>48.9</v>
      </c>
      <c r="AS10" s="263">
        <f>IF(ISBLANK(VLOOKUP(AS$8,'Basisreihen Destatis 2024 B.''21'!$B$8:$H$95,2,FALSE)),"-",VLOOKUP(AS$8,'Basisreihen Destatis 2024 B.''21'!$B$8:$H$95,2,FALSE))</f>
        <v>52</v>
      </c>
      <c r="AT10" s="263">
        <f>IF(ISBLANK(VLOOKUP(AT$8,'Basisreihen Destatis 2024 B.''21'!$B$8:$H$95,2,FALSE)),"-",VLOOKUP(AT$8,'Basisreihen Destatis 2024 B.''21'!$B$8:$H$95,2,FALSE))</f>
        <v>55.2</v>
      </c>
      <c r="AU10" s="263">
        <f>IF(ISBLANK(VLOOKUP(AU$8,'Basisreihen Destatis 2024 B.''21'!$B$8:$H$95,2,FALSE)),"-",VLOOKUP(AU$8,'Basisreihen Destatis 2024 B.''21'!$B$8:$H$95,2,FALSE))</f>
        <v>57.1</v>
      </c>
      <c r="AV10" s="263">
        <f>IF(ISBLANK(VLOOKUP(AV$8,'Basisreihen Destatis 2024 B.''21'!$B$8:$H$95,2,FALSE)),"-",VLOOKUP(AV$8,'Basisreihen Destatis 2024 B.''21'!$B$8:$H$95,2,FALSE))</f>
        <v>58.3</v>
      </c>
      <c r="AW10" s="263">
        <f>IF(ISBLANK(VLOOKUP(AW$8,'Basisreihen Destatis 2024 B.''21'!$B$8:$H$95,2,FALSE)),"-",VLOOKUP(AW$8,'Basisreihen Destatis 2024 B.''21'!$B$8:$H$95,2,FALSE))</f>
        <v>59.6</v>
      </c>
      <c r="AX10" s="263">
        <f>IF(ISBLANK(VLOOKUP(AX$8,'Basisreihen Destatis 2024 B.''21'!$B$8:$H$95,2,FALSE)),"-",VLOOKUP(AX$8,'Basisreihen Destatis 2024 B.''21'!$B$8:$H$95,2,FALSE))</f>
        <v>59.8</v>
      </c>
      <c r="AY10" s="263">
        <f>IF(ISBLANK(VLOOKUP(AY$8,'Basisreihen Destatis 2024 B.''21'!$B$8:$H$95,2,FALSE)),"-",VLOOKUP(AY$8,'Basisreihen Destatis 2024 B.''21'!$B$8:$H$95,2,FALSE))</f>
        <v>59.4</v>
      </c>
      <c r="AZ10" s="263">
        <f>IF(ISBLANK(VLOOKUP(AZ$8,'Basisreihen Destatis 2024 B.''21'!$B$8:$H$95,2,FALSE)),"-",VLOOKUP(AZ$8,'Basisreihen Destatis 2024 B.''21'!$B$8:$H$95,2,FALSE))</f>
        <v>59.1</v>
      </c>
      <c r="BA10" s="263">
        <f>IF(ISBLANK(VLOOKUP(BA$8,'Basisreihen Destatis 2024 B.''21'!$B$8:$H$95,2,FALSE)),"-",VLOOKUP(BA$8,'Basisreihen Destatis 2024 B.''21'!$B$8:$H$95,2,FALSE))</f>
        <v>58.8</v>
      </c>
      <c r="BB10" s="263">
        <f>IF(ISBLANK(VLOOKUP(BB$8,'Basisreihen Destatis 2024 B.''21'!$B$8:$H$95,2,FALSE)),"-",VLOOKUP(BB$8,'Basisreihen Destatis 2024 B.''21'!$B$8:$H$95,2,FALSE))</f>
        <v>59.2</v>
      </c>
      <c r="BC10" s="263">
        <f>IF(ISBLANK(VLOOKUP(BC$8,'Basisreihen Destatis 2024 B.''21'!$B$8:$H$95,2,FALSE)),"-",VLOOKUP(BC$8,'Basisreihen Destatis 2024 B.''21'!$B$8:$H$95,2,FALSE))</f>
        <v>59.4</v>
      </c>
      <c r="BD10" s="263">
        <f>IF(ISBLANK(VLOOKUP(BD$8,'Basisreihen Destatis 2024 B.''21'!$B$8:$H$95,2,FALSE)),"-",VLOOKUP(BD$8,'Basisreihen Destatis 2024 B.''21'!$B$8:$H$95,2,FALSE))</f>
        <v>59.6</v>
      </c>
      <c r="BE10" s="263">
        <f>IF(ISBLANK(VLOOKUP(BE$8,'Basisreihen Destatis 2024 B.''21'!$B$8:$H$95,2,FALSE)),"-",VLOOKUP(BE$8,'Basisreihen Destatis 2024 B.''21'!$B$8:$H$95,2,FALSE))</f>
        <v>59.7</v>
      </c>
      <c r="BF10" s="263">
        <f>IF(ISBLANK(VLOOKUP(BF$8,'Basisreihen Destatis 2024 B.''21'!$B$8:$H$95,2,FALSE)),"-",VLOOKUP(BF$8,'Basisreihen Destatis 2024 B.''21'!$B$8:$H$95,2,FALSE))</f>
        <v>60.6</v>
      </c>
      <c r="BG10" s="263">
        <f>IF(ISBLANK(VLOOKUP(BG$8,'Basisreihen Destatis 2024 B.''21'!$B$8:$H$95,2,FALSE)),"-",VLOOKUP(BG$8,'Basisreihen Destatis 2024 B.''21'!$B$8:$H$95,2,FALSE))</f>
        <v>61.9</v>
      </c>
      <c r="BH10" s="263">
        <f>IF(ISBLANK(VLOOKUP(BH$8,'Basisreihen Destatis 2024 B.''21'!$B$8:$H$95,2,FALSE)),"-",VLOOKUP(BH$8,'Basisreihen Destatis 2024 B.''21'!$B$8:$H$95,2,FALSE))</f>
        <v>63.3</v>
      </c>
      <c r="BI10" s="263">
        <f>IF(ISBLANK(VLOOKUP(BI$8,'Basisreihen Destatis 2024 B.''21'!$B$8:$H$95,2,FALSE)),"-",VLOOKUP(BI$8,'Basisreihen Destatis 2024 B.''21'!$B$8:$H$95,2,FALSE))</f>
        <v>66.099999999999994</v>
      </c>
      <c r="BJ10" s="263">
        <f>IF(ISBLANK(VLOOKUP(BJ$8,'Basisreihen Destatis 2024 B.''21'!$B$8:$H$95,2,FALSE)),"-",VLOOKUP(BJ$8,'Basisreihen Destatis 2024 B.''21'!$B$8:$H$95,2,FALSE))</f>
        <v>68.5</v>
      </c>
      <c r="BK10" s="263">
        <f>IF(ISBLANK(VLOOKUP(BK$8,'Basisreihen Destatis 2024 B.''21'!$B$8:$H$95,2,FALSE)),"-",VLOOKUP(BK$8,'Basisreihen Destatis 2024 B.''21'!$B$8:$H$95,2,FALSE))</f>
        <v>69.3</v>
      </c>
      <c r="BL10" s="263">
        <f>IF(ISBLANK(VLOOKUP(BL$8,'Basisreihen Destatis 2024 B.''21'!$B$8:$H$95,2,FALSE)),"-",VLOOKUP(BL$8,'Basisreihen Destatis 2024 B.''21'!$B$8:$H$95,2,FALSE))</f>
        <v>70</v>
      </c>
      <c r="BM10" s="263">
        <f>IF(ISBLANK(VLOOKUP(BM$8,'Basisreihen Destatis 2024 B.''21'!$B$8:$H$95,2,FALSE)),"-",VLOOKUP(BM$8,'Basisreihen Destatis 2024 B.''21'!$B$8:$H$95,2,FALSE))</f>
        <v>72.2</v>
      </c>
      <c r="BN10" s="263">
        <f>IF(ISBLANK(VLOOKUP(BN$8,'Basisreihen Destatis 2024 B.''21'!$B$8:$H$95,2,FALSE)),"-",VLOOKUP(BN$8,'Basisreihen Destatis 2024 B.''21'!$B$8:$H$95,2,FALSE))</f>
        <v>74.099999999999994</v>
      </c>
      <c r="BO10" s="263">
        <f>IF(ISBLANK(VLOOKUP(BO$8,'Basisreihen Destatis 2024 B.''21'!$B$8:$H$95,2,FALSE)),"-",VLOOKUP(BO$8,'Basisreihen Destatis 2024 B.''21'!$B$8:$H$95,2,FALSE))</f>
        <v>75.5</v>
      </c>
      <c r="BP10" s="263">
        <f>IF(ISBLANK(VLOOKUP(BP$8,'Basisreihen Destatis 2024 B.''21'!$B$8:$H$95,2,FALSE)),"-",VLOOKUP(BP$8,'Basisreihen Destatis 2024 B.''21'!$B$8:$H$95,2,FALSE))</f>
        <v>76.8</v>
      </c>
      <c r="BQ10" s="263">
        <f>IF(ISBLANK(VLOOKUP(BQ$8,'Basisreihen Destatis 2024 B.''21'!$B$8:$H$95,2,FALSE)),"-",VLOOKUP(BQ$8,'Basisreihen Destatis 2024 B.''21'!$B$8:$H$95,2,FALSE))</f>
        <v>78.099999999999994</v>
      </c>
      <c r="BR10" s="263">
        <f>IF(ISBLANK(VLOOKUP(BR$8,'Basisreihen Destatis 2024 B.''21'!$B$8:$H$95,2,FALSE)),"-",VLOOKUP(BR$8,'Basisreihen Destatis 2024 B.''21'!$B$8:$H$95,2,FALSE))</f>
        <v>79.7</v>
      </c>
      <c r="BS10" s="263">
        <f>IF(ISBLANK(VLOOKUP(BS$8,'Basisreihen Destatis 2024 B.''21'!$B$8:$H$95,2,FALSE)),"-",VLOOKUP(BS$8,'Basisreihen Destatis 2024 B.''21'!$B$8:$H$95,2,FALSE))</f>
        <v>82.4</v>
      </c>
      <c r="BT10" s="263">
        <f>IF(ISBLANK(VLOOKUP(BT$8,'Basisreihen Destatis 2024 B.''21'!$B$8:$H$95,2,FALSE)),"-",VLOOKUP(BT$8,'Basisreihen Destatis 2024 B.''21'!$B$8:$H$95,2,FALSE))</f>
        <v>86.1</v>
      </c>
      <c r="BU10" s="263">
        <f>IF(ISBLANK(VLOOKUP(BU$8,'Basisreihen Destatis 2024 B.''21'!$B$8:$H$95,2,FALSE)),"-",VLOOKUP(BU$8,'Basisreihen Destatis 2024 B.''21'!$B$8:$H$95,2,FALSE))</f>
        <v>89.9</v>
      </c>
      <c r="BV10" s="263">
        <f>IF(ISBLANK(VLOOKUP(BV$8,'Basisreihen Destatis 2024 B.''21'!$B$8:$H$95,2,FALSE)),"-",VLOOKUP(BV$8,'Basisreihen Destatis 2024 B.''21'!$B$8:$H$95,2,FALSE))</f>
        <v>92.4</v>
      </c>
      <c r="BW10" s="263">
        <f>IF(ISBLANK(VLOOKUP(BW$8,'Basisreihen Destatis 2024 B.''21'!$B$8:$H$95,2,FALSE)),"-",VLOOKUP(BW$8,'Basisreihen Destatis 2024 B.''21'!$B$8:$H$95,2,FALSE))</f>
        <v>100</v>
      </c>
      <c r="BX10" s="263">
        <f>IF(ISBLANK(VLOOKUP(BX$8,'Basisreihen Destatis 2024 B.''21'!$B$8:$H$95,2,FALSE)),"-",VLOOKUP(BX$8,'Basisreihen Destatis 2024 B.''21'!$B$8:$H$95,2,FALSE))</f>
        <v>117.2</v>
      </c>
      <c r="BY10" s="263">
        <f>IF(ISBLANK(VLOOKUP(BY$8,'Basisreihen Destatis 2024 B.''21'!$B$8:$H$95,2,FALSE)),"-",VLOOKUP(BY$8,'Basisreihen Destatis 2024 B.''21'!$B$8:$H$95,2,FALSE))</f>
        <v>127</v>
      </c>
      <c r="BZ10" s="263">
        <f>IF(ISBLANK(VLOOKUP(BZ$8,'Basisreihen Destatis 2024 B.''21'!$B$8:$H$95,2,FALSE)),"-",VLOOKUP(BZ$8,'Basisreihen Destatis 2024 B.''21'!$B$8:$H$95,2,FALSE))</f>
        <v>130.69999999999999</v>
      </c>
    </row>
    <row r="11" spans="1:78" s="86" customFormat="1" x14ac:dyDescent="0.2">
      <c r="A11" s="1"/>
      <c r="B11" s="262" t="s">
        <v>15</v>
      </c>
      <c r="C11" s="263"/>
      <c r="D11" s="263"/>
      <c r="E11" s="263"/>
      <c r="F11" s="263"/>
      <c r="G11" s="263"/>
      <c r="H11" s="263"/>
      <c r="I11" s="263"/>
      <c r="J11" s="263"/>
      <c r="K11" s="263"/>
      <c r="L11" s="263"/>
      <c r="M11" s="263"/>
      <c r="N11" s="263"/>
      <c r="O11" s="263"/>
      <c r="P11" s="263"/>
      <c r="Q11" s="263"/>
      <c r="R11" s="263"/>
      <c r="S11" s="263"/>
      <c r="T11" s="263"/>
      <c r="U11" s="263"/>
      <c r="V11" s="263">
        <f>IF(ISBLANK(VLOOKUP(V$8,'Basisreihen Destatis 2024 B.''21'!$B$8:$H$95,3,FALSE)),"-",VLOOKUP(V$8,'Basisreihen Destatis 2024 B.''21'!$B$8:$H$95,3,FALSE))</f>
        <v>23.2</v>
      </c>
      <c r="W11" s="263">
        <f>IF(ISBLANK(VLOOKUP(W$8,'Basisreihen Destatis 2024 B.''21'!$B$8:$H$95,3,FALSE)),"-",VLOOKUP(W$8,'Basisreihen Destatis 2024 B.''21'!$B$8:$H$95,3,FALSE))</f>
        <v>24.3</v>
      </c>
      <c r="X11" s="263">
        <f>IF(ISBLANK(VLOOKUP(X$8,'Basisreihen Destatis 2024 B.''21'!$B$8:$H$95,3,FALSE)),"-",VLOOKUP(X$8,'Basisreihen Destatis 2024 B.''21'!$B$8:$H$95,3,FALSE))</f>
        <v>28.3</v>
      </c>
      <c r="Y11" s="263">
        <f>IF(ISBLANK(VLOOKUP(Y$8,'Basisreihen Destatis 2024 B.''21'!$B$8:$H$95,3,FALSE)),"-",VLOOKUP(Y$8,'Basisreihen Destatis 2024 B.''21'!$B$8:$H$95,3,FALSE))</f>
        <v>30.7</v>
      </c>
      <c r="Z11" s="263">
        <f>IF(ISBLANK(VLOOKUP(Z$8,'Basisreihen Destatis 2024 B.''21'!$B$8:$H$95,3,FALSE)),"-",VLOOKUP(Z$8,'Basisreihen Destatis 2024 B.''21'!$B$8:$H$95,3,FALSE))</f>
        <v>31.7</v>
      </c>
      <c r="AA11" s="263">
        <f>IF(ISBLANK(VLOOKUP(AA$8,'Basisreihen Destatis 2024 B.''21'!$B$8:$H$95,3,FALSE)),"-",VLOOKUP(AA$8,'Basisreihen Destatis 2024 B.''21'!$B$8:$H$95,3,FALSE))</f>
        <v>33</v>
      </c>
      <c r="AB11" s="263">
        <f>IF(ISBLANK(VLOOKUP(AB$8,'Basisreihen Destatis 2024 B.''21'!$B$8:$H$95,3,FALSE)),"-",VLOOKUP(AB$8,'Basisreihen Destatis 2024 B.''21'!$B$8:$H$95,3,FALSE))</f>
        <v>35.200000000000003</v>
      </c>
      <c r="AC11" s="263">
        <f>IF(ISBLANK(VLOOKUP(AC$8,'Basisreihen Destatis 2024 B.''21'!$B$8:$H$95,3,FALSE)),"-",VLOOKUP(AC$8,'Basisreihen Destatis 2024 B.''21'!$B$8:$H$95,3,FALSE))</f>
        <v>35.799999999999997</v>
      </c>
      <c r="AD11" s="263">
        <f>IF(ISBLANK(VLOOKUP(AD$8,'Basisreihen Destatis 2024 B.''21'!$B$8:$H$95,3,FALSE)),"-",VLOOKUP(AD$8,'Basisreihen Destatis 2024 B.''21'!$B$8:$H$95,3,FALSE))</f>
        <v>36.6</v>
      </c>
      <c r="AE11" s="263">
        <f>IF(ISBLANK(VLOOKUP(AE$8,'Basisreihen Destatis 2024 B.''21'!$B$8:$H$95,3,FALSE)),"-",VLOOKUP(AE$8,'Basisreihen Destatis 2024 B.''21'!$B$8:$H$95,3,FALSE))</f>
        <v>37.799999999999997</v>
      </c>
      <c r="AF11" s="263">
        <f>IF(ISBLANK(VLOOKUP(AF$8,'Basisreihen Destatis 2024 B.''21'!$B$8:$H$95,3,FALSE)),"-",VLOOKUP(AF$8,'Basisreihen Destatis 2024 B.''21'!$B$8:$H$95,3,FALSE))</f>
        <v>40</v>
      </c>
      <c r="AG11" s="263">
        <f>IF(ISBLANK(VLOOKUP(AG$8,'Basisreihen Destatis 2024 B.''21'!$B$8:$H$95,3,FALSE)),"-",VLOOKUP(AG$8,'Basisreihen Destatis 2024 B.''21'!$B$8:$H$95,3,FALSE))</f>
        <v>44</v>
      </c>
      <c r="AH11" s="263">
        <f>IF(ISBLANK(VLOOKUP(AH$8,'Basisreihen Destatis 2024 B.''21'!$B$8:$H$95,3,FALSE)),"-",VLOOKUP(AH$8,'Basisreihen Destatis 2024 B.''21'!$B$8:$H$95,3,FALSE))</f>
        <v>48.6</v>
      </c>
      <c r="AI11" s="263">
        <f>IF(ISBLANK(VLOOKUP(AI$8,'Basisreihen Destatis 2024 B.''21'!$B$8:$H$95,3,FALSE)),"-",VLOOKUP(AI$8,'Basisreihen Destatis 2024 B.''21'!$B$8:$H$95,3,FALSE))</f>
        <v>50</v>
      </c>
      <c r="AJ11" s="263">
        <f>IF(ISBLANK(VLOOKUP(AJ$8,'Basisreihen Destatis 2024 B.''21'!$B$8:$H$95,3,FALSE)),"-",VLOOKUP(AJ$8,'Basisreihen Destatis 2024 B.''21'!$B$8:$H$95,3,FALSE))</f>
        <v>49</v>
      </c>
      <c r="AK11" s="263">
        <f>IF(ISBLANK(VLOOKUP(AK$8,'Basisreihen Destatis 2024 B.''21'!$B$8:$H$95,3,FALSE)),"-",VLOOKUP(AK$8,'Basisreihen Destatis 2024 B.''21'!$B$8:$H$95,3,FALSE))</f>
        <v>48.8</v>
      </c>
      <c r="AL11" s="263">
        <f>IF(ISBLANK(VLOOKUP(AL$8,'Basisreihen Destatis 2024 B.''21'!$B$8:$H$95,3,FALSE)),"-",VLOOKUP(AL$8,'Basisreihen Destatis 2024 B.''21'!$B$8:$H$95,3,FALSE))</f>
        <v>49.4</v>
      </c>
      <c r="AM11" s="263">
        <f>IF(ISBLANK(VLOOKUP(AM$8,'Basisreihen Destatis 2024 B.''21'!$B$8:$H$95,3,FALSE)),"-",VLOOKUP(AM$8,'Basisreihen Destatis 2024 B.''21'!$B$8:$H$95,3,FALSE))</f>
        <v>49.5</v>
      </c>
      <c r="AN11" s="263">
        <f>IF(ISBLANK(VLOOKUP(AN$8,'Basisreihen Destatis 2024 B.''21'!$B$8:$H$95,3,FALSE)),"-",VLOOKUP(AN$8,'Basisreihen Destatis 2024 B.''21'!$B$8:$H$95,3,FALSE))</f>
        <v>50.6</v>
      </c>
      <c r="AO11" s="263">
        <f>IF(ISBLANK(VLOOKUP(AO$8,'Basisreihen Destatis 2024 B.''21'!$B$8:$H$95,3,FALSE)),"-",VLOOKUP(AO$8,'Basisreihen Destatis 2024 B.''21'!$B$8:$H$95,3,FALSE))</f>
        <v>51.5</v>
      </c>
      <c r="AP11" s="263">
        <f>IF(ISBLANK(VLOOKUP(AP$8,'Basisreihen Destatis 2024 B.''21'!$B$8:$H$95,3,FALSE)),"-",VLOOKUP(AP$8,'Basisreihen Destatis 2024 B.''21'!$B$8:$H$95,3,FALSE))</f>
        <v>52.3</v>
      </c>
      <c r="AQ11" s="263">
        <f>IF(ISBLANK(VLOOKUP(AQ$8,'Basisreihen Destatis 2024 B.''21'!$B$8:$H$95,3,FALSE)),"-",VLOOKUP(AQ$8,'Basisreihen Destatis 2024 B.''21'!$B$8:$H$95,3,FALSE))</f>
        <v>53.8</v>
      </c>
      <c r="AR11" s="263">
        <f>IF(ISBLANK(VLOOKUP(AR$8,'Basisreihen Destatis 2024 B.''21'!$B$8:$H$95,3,FALSE)),"-",VLOOKUP(AR$8,'Basisreihen Destatis 2024 B.''21'!$B$8:$H$95,3,FALSE))</f>
        <v>57.5</v>
      </c>
      <c r="AS11" s="263">
        <f>IF(ISBLANK(VLOOKUP(AS$8,'Basisreihen Destatis 2024 B.''21'!$B$8:$H$95,3,FALSE)),"-",VLOOKUP(AS$8,'Basisreihen Destatis 2024 B.''21'!$B$8:$H$95,3,FALSE))</f>
        <v>61.7</v>
      </c>
      <c r="AT11" s="263">
        <f>IF(ISBLANK(VLOOKUP(AT$8,'Basisreihen Destatis 2024 B.''21'!$B$8:$H$95,3,FALSE)),"-",VLOOKUP(AT$8,'Basisreihen Destatis 2024 B.''21'!$B$8:$H$95,3,FALSE))</f>
        <v>65.7</v>
      </c>
      <c r="AU11" s="263">
        <f>IF(ISBLANK(VLOOKUP(AU$8,'Basisreihen Destatis 2024 B.''21'!$B$8:$H$95,3,FALSE)),"-",VLOOKUP(AU$8,'Basisreihen Destatis 2024 B.''21'!$B$8:$H$95,3,FALSE))</f>
        <v>67.599999999999994</v>
      </c>
      <c r="AV11" s="263">
        <f>IF(ISBLANK(VLOOKUP(AV$8,'Basisreihen Destatis 2024 B.''21'!$B$8:$H$95,3,FALSE)),"-",VLOOKUP(AV$8,'Basisreihen Destatis 2024 B.''21'!$B$8:$H$95,3,FALSE))</f>
        <v>68.3</v>
      </c>
      <c r="AW11" s="263">
        <f>IF(ISBLANK(VLOOKUP(AW$8,'Basisreihen Destatis 2024 B.''21'!$B$8:$H$95,3,FALSE)),"-",VLOOKUP(AW$8,'Basisreihen Destatis 2024 B.''21'!$B$8:$H$95,3,FALSE))</f>
        <v>69</v>
      </c>
      <c r="AX11" s="263">
        <f>IF(ISBLANK(VLOOKUP(AX$8,'Basisreihen Destatis 2024 B.''21'!$B$8:$H$95,3,FALSE)),"-",VLOOKUP(AX$8,'Basisreihen Destatis 2024 B.''21'!$B$8:$H$95,3,FALSE))</f>
        <v>67.8</v>
      </c>
      <c r="AY11" s="263">
        <f>IF(ISBLANK(VLOOKUP(AY$8,'Basisreihen Destatis 2024 B.''21'!$B$8:$H$95,3,FALSE)),"-",VLOOKUP(AY$8,'Basisreihen Destatis 2024 B.''21'!$B$8:$H$95,3,FALSE))</f>
        <v>66.599999999999994</v>
      </c>
      <c r="AZ11" s="263">
        <f>IF(ISBLANK(VLOOKUP(AZ$8,'Basisreihen Destatis 2024 B.''21'!$B$8:$H$95,3,FALSE)),"-",VLOOKUP(AZ$8,'Basisreihen Destatis 2024 B.''21'!$B$8:$H$95,3,FALSE))</f>
        <v>65.400000000000006</v>
      </c>
      <c r="BA11" s="263">
        <f>IF(ISBLANK(VLOOKUP(BA$8,'Basisreihen Destatis 2024 B.''21'!$B$8:$H$95,3,FALSE)),"-",VLOOKUP(BA$8,'Basisreihen Destatis 2024 B.''21'!$B$8:$H$95,3,FALSE))</f>
        <v>65.099999999999994</v>
      </c>
      <c r="BB11" s="263">
        <f>IF(ISBLANK(VLOOKUP(BB$8,'Basisreihen Destatis 2024 B.''21'!$B$8:$H$95,3,FALSE)),"-",VLOOKUP(BB$8,'Basisreihen Destatis 2024 B.''21'!$B$8:$H$95,3,FALSE))</f>
        <v>65.3</v>
      </c>
      <c r="BC11" s="263">
        <f>IF(ISBLANK(VLOOKUP(BC$8,'Basisreihen Destatis 2024 B.''21'!$B$8:$H$95,3,FALSE)),"-",VLOOKUP(BC$8,'Basisreihen Destatis 2024 B.''21'!$B$8:$H$95,3,FALSE))</f>
        <v>65.099999999999994</v>
      </c>
      <c r="BD11" s="263">
        <f>IF(ISBLANK(VLOOKUP(BD$8,'Basisreihen Destatis 2024 B.''21'!$B$8:$H$95,3,FALSE)),"-",VLOOKUP(BD$8,'Basisreihen Destatis 2024 B.''21'!$B$8:$H$95,3,FALSE))</f>
        <v>65</v>
      </c>
      <c r="BE11" s="263">
        <f>IF(ISBLANK(VLOOKUP(BE$8,'Basisreihen Destatis 2024 B.''21'!$B$8:$H$95,3,FALSE)),"-",VLOOKUP(BE$8,'Basisreihen Destatis 2024 B.''21'!$B$8:$H$95,3,FALSE))</f>
        <v>64.7</v>
      </c>
      <c r="BF11" s="263">
        <f>IF(ISBLANK(VLOOKUP(BF$8,'Basisreihen Destatis 2024 B.''21'!$B$8:$H$95,3,FALSE)),"-",VLOOKUP(BF$8,'Basisreihen Destatis 2024 B.''21'!$B$8:$H$95,3,FALSE))</f>
        <v>64.7</v>
      </c>
      <c r="BG11" s="263">
        <f>IF(ISBLANK(VLOOKUP(BG$8,'Basisreihen Destatis 2024 B.''21'!$B$8:$H$95,3,FALSE)),"-",VLOOKUP(BG$8,'Basisreihen Destatis 2024 B.''21'!$B$8:$H$95,3,FALSE))</f>
        <v>64.8</v>
      </c>
      <c r="BH11" s="263">
        <f>IF(ISBLANK(VLOOKUP(BH$8,'Basisreihen Destatis 2024 B.''21'!$B$8:$H$95,3,FALSE)),"-",VLOOKUP(BH$8,'Basisreihen Destatis 2024 B.''21'!$B$8:$H$95,3,FALSE))</f>
        <v>66.400000000000006</v>
      </c>
      <c r="BI11" s="263">
        <f>IF(ISBLANK(VLOOKUP(BI$8,'Basisreihen Destatis 2024 B.''21'!$B$8:$H$95,3,FALSE)),"-",VLOOKUP(BI$8,'Basisreihen Destatis 2024 B.''21'!$B$8:$H$95,3,FALSE))</f>
        <v>68.400000000000006</v>
      </c>
      <c r="BJ11" s="263">
        <f>IF(ISBLANK(VLOOKUP(BJ$8,'Basisreihen Destatis 2024 B.''21'!$B$8:$H$95,3,FALSE)),"-",VLOOKUP(BJ$8,'Basisreihen Destatis 2024 B.''21'!$B$8:$H$95,3,FALSE))</f>
        <v>70.5</v>
      </c>
      <c r="BK11" s="263">
        <f>IF(ISBLANK(VLOOKUP(BK$8,'Basisreihen Destatis 2024 B.''21'!$B$8:$H$95,3,FALSE)),"-",VLOOKUP(BK$8,'Basisreihen Destatis 2024 B.''21'!$B$8:$H$95,3,FALSE))</f>
        <v>71.7</v>
      </c>
      <c r="BL11" s="263">
        <f>IF(ISBLANK(VLOOKUP(BL$8,'Basisreihen Destatis 2024 B.''21'!$B$8:$H$95,3,FALSE)),"-",VLOOKUP(BL$8,'Basisreihen Destatis 2024 B.''21'!$B$8:$H$95,3,FALSE))</f>
        <v>72</v>
      </c>
      <c r="BM11" s="263">
        <f>IF(ISBLANK(VLOOKUP(BM$8,'Basisreihen Destatis 2024 B.''21'!$B$8:$H$95,3,FALSE)),"-",VLOOKUP(BM$8,'Basisreihen Destatis 2024 B.''21'!$B$8:$H$95,3,FALSE))</f>
        <v>73.400000000000006</v>
      </c>
      <c r="BN11" s="263">
        <f>IF(ISBLANK(VLOOKUP(BN$8,'Basisreihen Destatis 2024 B.''21'!$B$8:$H$95,3,FALSE)),"-",VLOOKUP(BN$8,'Basisreihen Destatis 2024 B.''21'!$B$8:$H$95,3,FALSE))</f>
        <v>75.3</v>
      </c>
      <c r="BO11" s="263">
        <f>IF(ISBLANK(VLOOKUP(BO$8,'Basisreihen Destatis 2024 B.''21'!$B$8:$H$95,3,FALSE)),"-",VLOOKUP(BO$8,'Basisreihen Destatis 2024 B.''21'!$B$8:$H$95,3,FALSE))</f>
        <v>76.599999999999994</v>
      </c>
      <c r="BP11" s="263">
        <f>IF(ISBLANK(VLOOKUP(BP$8,'Basisreihen Destatis 2024 B.''21'!$B$8:$H$95,3,FALSE)),"-",VLOOKUP(BP$8,'Basisreihen Destatis 2024 B.''21'!$B$8:$H$95,3,FALSE))</f>
        <v>77.8</v>
      </c>
      <c r="BQ11" s="263">
        <f>IF(ISBLANK(VLOOKUP(BQ$8,'Basisreihen Destatis 2024 B.''21'!$B$8:$H$95,3,FALSE)),"-",VLOOKUP(BQ$8,'Basisreihen Destatis 2024 B.''21'!$B$8:$H$95,3,FALSE))</f>
        <v>79.3</v>
      </c>
      <c r="BR11" s="263">
        <f>IF(ISBLANK(VLOOKUP(BR$8,'Basisreihen Destatis 2024 B.''21'!$B$8:$H$95,3,FALSE)),"-",VLOOKUP(BR$8,'Basisreihen Destatis 2024 B.''21'!$B$8:$H$95,3,FALSE))</f>
        <v>80.599999999999994</v>
      </c>
      <c r="BS11" s="263">
        <f>IF(ISBLANK(VLOOKUP(BS$8,'Basisreihen Destatis 2024 B.''21'!$B$8:$H$95,3,FALSE)),"-",VLOOKUP(BS$8,'Basisreihen Destatis 2024 B.''21'!$B$8:$H$95,3,FALSE))</f>
        <v>83.5</v>
      </c>
      <c r="BT11" s="263">
        <f>IF(ISBLANK(VLOOKUP(BT$8,'Basisreihen Destatis 2024 B.''21'!$B$8:$H$95,3,FALSE)),"-",VLOOKUP(BT$8,'Basisreihen Destatis 2024 B.''21'!$B$8:$H$95,3,FALSE))</f>
        <v>88.3</v>
      </c>
      <c r="BU11" s="263">
        <f>IF(ISBLANK(VLOOKUP(BU$8,'Basisreihen Destatis 2024 B.''21'!$B$8:$H$95,3,FALSE)),"-",VLOOKUP(BU$8,'Basisreihen Destatis 2024 B.''21'!$B$8:$H$95,3,FALSE))</f>
        <v>93.2</v>
      </c>
      <c r="BV11" s="263">
        <f>IF(ISBLANK(VLOOKUP(BV$8,'Basisreihen Destatis 2024 B.''21'!$B$8:$H$95,3,FALSE)),"-",VLOOKUP(BV$8,'Basisreihen Destatis 2024 B.''21'!$B$8:$H$95,3,FALSE))</f>
        <v>95.4</v>
      </c>
      <c r="BW11" s="263">
        <f>IF(ISBLANK(VLOOKUP(BW$8,'Basisreihen Destatis 2024 B.''21'!$B$8:$H$95,3,FALSE)),"-",VLOOKUP(BW$8,'Basisreihen Destatis 2024 B.''21'!$B$8:$H$95,3,FALSE))</f>
        <v>100</v>
      </c>
      <c r="BX11" s="263">
        <f>IF(ISBLANK(VLOOKUP(BX$8,'Basisreihen Destatis 2024 B.''21'!$B$8:$H$95,3,FALSE)),"-",VLOOKUP(BX$8,'Basisreihen Destatis 2024 B.''21'!$B$8:$H$95,3,FALSE))</f>
        <v>115</v>
      </c>
      <c r="BY11" s="263">
        <f>IF(ISBLANK(VLOOKUP(BY$8,'Basisreihen Destatis 2024 B.''21'!$B$8:$H$95,3,FALSE)),"-",VLOOKUP(BY$8,'Basisreihen Destatis 2024 B.''21'!$B$8:$H$95,3,FALSE))</f>
        <v>126</v>
      </c>
      <c r="BZ11" s="263">
        <f>IF(ISBLANK(VLOOKUP(BZ$8,'Basisreihen Destatis 2024 B.''21'!$B$8:$H$95,3,FALSE)),"-",VLOOKUP(BZ$8,'Basisreihen Destatis 2024 B.''21'!$B$8:$H$95,3,FALSE))</f>
        <v>131.19999999999999</v>
      </c>
    </row>
    <row r="12" spans="1:78" x14ac:dyDescent="0.2">
      <c r="B12" s="262" t="s">
        <v>18</v>
      </c>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263"/>
      <c r="AL12" s="263"/>
      <c r="AM12" s="263"/>
      <c r="AN12" s="263"/>
      <c r="AO12" s="263"/>
      <c r="AP12" s="263"/>
      <c r="AQ12" s="263"/>
      <c r="AR12" s="263"/>
      <c r="AS12" s="263"/>
      <c r="AT12" s="263"/>
      <c r="AU12" s="263"/>
      <c r="AV12" s="263"/>
      <c r="AW12" s="263">
        <f>IF(ISBLANK(VLOOKUP(AW$8,'Basisreihen Destatis 2024 B.''21'!$B$8:$H$95,4,FALSE)),"-",VLOOKUP(AW$8,'Basisreihen Destatis 2024 B.''21'!$B$8:$H$95,4,FALSE))</f>
        <v>110.7</v>
      </c>
      <c r="AX12" s="263">
        <f>IF(ISBLANK(VLOOKUP(AX$8,'Basisreihen Destatis 2024 B.''21'!$B$8:$H$95,4,FALSE)),"-",VLOOKUP(AX$8,'Basisreihen Destatis 2024 B.''21'!$B$8:$H$95,4,FALSE))</f>
        <v>101.3</v>
      </c>
      <c r="AY12" s="263">
        <f>IF(ISBLANK(VLOOKUP(AY$8,'Basisreihen Destatis 2024 B.''21'!$B$8:$H$95,4,FALSE)),"-",VLOOKUP(AY$8,'Basisreihen Destatis 2024 B.''21'!$B$8:$H$95,4,FALSE))</f>
        <v>92.5</v>
      </c>
      <c r="AZ12" s="263">
        <f>IF(ISBLANK(VLOOKUP(AZ$8,'Basisreihen Destatis 2024 B.''21'!$B$8:$H$95,4,FALSE)),"-",VLOOKUP(AZ$8,'Basisreihen Destatis 2024 B.''21'!$B$8:$H$95,4,FALSE))</f>
        <v>90.2</v>
      </c>
      <c r="BA12" s="263">
        <f>IF(ISBLANK(VLOOKUP(BA$8,'Basisreihen Destatis 2024 B.''21'!$B$8:$H$95,4,FALSE)),"-",VLOOKUP(BA$8,'Basisreihen Destatis 2024 B.''21'!$B$8:$H$95,4,FALSE))</f>
        <v>88.6</v>
      </c>
      <c r="BB12" s="263">
        <f>IF(ISBLANK(VLOOKUP(BB$8,'Basisreihen Destatis 2024 B.''21'!$B$8:$H$95,4,FALSE)),"-",VLOOKUP(BB$8,'Basisreihen Destatis 2024 B.''21'!$B$8:$H$95,4,FALSE))</f>
        <v>95.6</v>
      </c>
      <c r="BC12" s="263">
        <f>IF(ISBLANK(VLOOKUP(BC$8,'Basisreihen Destatis 2024 B.''21'!$B$8:$H$95,4,FALSE)),"-",VLOOKUP(BC$8,'Basisreihen Destatis 2024 B.''21'!$B$8:$H$95,4,FALSE))</f>
        <v>94.9</v>
      </c>
      <c r="BD12" s="263">
        <f>IF(ISBLANK(VLOOKUP(BD$8,'Basisreihen Destatis 2024 B.''21'!$B$8:$H$95,4,FALSE)),"-",VLOOKUP(BD$8,'Basisreihen Destatis 2024 B.''21'!$B$8:$H$95,4,FALSE))</f>
        <v>92.6</v>
      </c>
      <c r="BE12" s="263">
        <f>IF(ISBLANK(VLOOKUP(BE$8,'Basisreihen Destatis 2024 B.''21'!$B$8:$H$95,4,FALSE)),"-",VLOOKUP(BE$8,'Basisreihen Destatis 2024 B.''21'!$B$8:$H$95,4,FALSE))</f>
        <v>90.3</v>
      </c>
      <c r="BF12" s="263">
        <f>IF(ISBLANK(VLOOKUP(BF$8,'Basisreihen Destatis 2024 B.''21'!$B$8:$H$95,4,FALSE)),"-",VLOOKUP(BF$8,'Basisreihen Destatis 2024 B.''21'!$B$8:$H$95,4,FALSE))</f>
        <v>90.1</v>
      </c>
      <c r="BG12" s="263">
        <f>IF(ISBLANK(VLOOKUP(BG$8,'Basisreihen Destatis 2024 B.''21'!$B$8:$H$95,4,FALSE)),"-",VLOOKUP(BG$8,'Basisreihen Destatis 2024 B.''21'!$B$8:$H$95,4,FALSE))</f>
        <v>88</v>
      </c>
      <c r="BH12" s="263">
        <f>IF(ISBLANK(VLOOKUP(BH$8,'Basisreihen Destatis 2024 B.''21'!$B$8:$H$95,4,FALSE)),"-",VLOOKUP(BH$8,'Basisreihen Destatis 2024 B.''21'!$B$8:$H$95,4,FALSE))</f>
        <v>93.7</v>
      </c>
      <c r="BI12" s="263">
        <f>IF(ISBLANK(VLOOKUP(BI$8,'Basisreihen Destatis 2024 B.''21'!$B$8:$H$95,4,FALSE)),"-",VLOOKUP(BI$8,'Basisreihen Destatis 2024 B.''21'!$B$8:$H$95,4,FALSE))</f>
        <v>95.8</v>
      </c>
      <c r="BJ12" s="263">
        <f>IF(ISBLANK(VLOOKUP(BJ$8,'Basisreihen Destatis 2024 B.''21'!$B$8:$H$95,4,FALSE)),"-",VLOOKUP(BJ$8,'Basisreihen Destatis 2024 B.''21'!$B$8:$H$95,4,FALSE))</f>
        <v>92.6</v>
      </c>
      <c r="BK12" s="263">
        <f>IF(ISBLANK(VLOOKUP(BK$8,'Basisreihen Destatis 2024 B.''21'!$B$8:$H$95,4,FALSE)),"-",VLOOKUP(BK$8,'Basisreihen Destatis 2024 B.''21'!$B$8:$H$95,4,FALSE))</f>
        <v>84.9</v>
      </c>
      <c r="BL12" s="263">
        <f>IF(ISBLANK(VLOOKUP(BL$8,'Basisreihen Destatis 2024 B.''21'!$B$8:$H$95,4,FALSE)),"-",VLOOKUP(BL$8,'Basisreihen Destatis 2024 B.''21'!$B$8:$H$95,4,FALSE))</f>
        <v>86.4</v>
      </c>
      <c r="BM12" s="263">
        <f>IF(ISBLANK(VLOOKUP(BM$8,'Basisreihen Destatis 2024 B.''21'!$B$8:$H$95,4,FALSE)),"-",VLOOKUP(BM$8,'Basisreihen Destatis 2024 B.''21'!$B$8:$H$95,4,FALSE))</f>
        <v>96.7</v>
      </c>
      <c r="BN12" s="263">
        <f>IF(ISBLANK(VLOOKUP(BN$8,'Basisreihen Destatis 2024 B.''21'!$B$8:$H$95,4,FALSE)),"-",VLOOKUP(BN$8,'Basisreihen Destatis 2024 B.''21'!$B$8:$H$95,4,FALSE))</f>
        <v>95.6</v>
      </c>
      <c r="BO12" s="263">
        <f>IF(ISBLANK(VLOOKUP(BO$8,'Basisreihen Destatis 2024 B.''21'!$B$8:$H$95,4,FALSE)),"-",VLOOKUP(BO$8,'Basisreihen Destatis 2024 B.''21'!$B$8:$H$95,4,FALSE))</f>
        <v>91.4</v>
      </c>
      <c r="BP12" s="263">
        <f>IF(ISBLANK(VLOOKUP(BP$8,'Basisreihen Destatis 2024 B.''21'!$B$8:$H$95,4,FALSE)),"-",VLOOKUP(BP$8,'Basisreihen Destatis 2024 B.''21'!$B$8:$H$95,4,FALSE))</f>
        <v>88.9</v>
      </c>
      <c r="BQ12" s="263">
        <f>IF(ISBLANK(VLOOKUP(BQ$8,'Basisreihen Destatis 2024 B.''21'!$B$8:$H$95,4,FALSE)),"-",VLOOKUP(BQ$8,'Basisreihen Destatis 2024 B.''21'!$B$8:$H$95,4,FALSE))</f>
        <v>93.9</v>
      </c>
      <c r="BR12" s="263">
        <f>IF(ISBLANK(VLOOKUP(BR$8,'Basisreihen Destatis 2024 B.''21'!$B$8:$H$95,4,FALSE)),"-",VLOOKUP(BR$8,'Basisreihen Destatis 2024 B.''21'!$B$8:$H$95,4,FALSE))</f>
        <v>90.2</v>
      </c>
      <c r="BS12" s="263">
        <f>IF(ISBLANK(VLOOKUP(BS$8,'Basisreihen Destatis 2024 B.''21'!$B$8:$H$95,4,FALSE)),"-",VLOOKUP(BS$8,'Basisreihen Destatis 2024 B.''21'!$B$8:$H$95,4,FALSE))</f>
        <v>91.1</v>
      </c>
      <c r="BT12" s="263">
        <f>IF(ISBLANK(VLOOKUP(BT$8,'Basisreihen Destatis 2024 B.''21'!$B$8:$H$95,4,FALSE)),"-",VLOOKUP(BT$8,'Basisreihen Destatis 2024 B.''21'!$B$8:$H$95,4,FALSE))</f>
        <v>92.3</v>
      </c>
      <c r="BU12" s="263">
        <f>IF(ISBLANK(VLOOKUP(BU$8,'Basisreihen Destatis 2024 B.''21'!$B$8:$H$95,4,FALSE)),"-",VLOOKUP(BU$8,'Basisreihen Destatis 2024 B.''21'!$B$8:$H$95,4,FALSE))</f>
        <v>92.7</v>
      </c>
      <c r="BV12" s="263">
        <f>IF(ISBLANK(VLOOKUP(BV$8,'Basisreihen Destatis 2024 B.''21'!$B$8:$H$95,4,FALSE)),"-",VLOOKUP(BV$8,'Basisreihen Destatis 2024 B.''21'!$B$8:$H$95,4,FALSE))</f>
        <v>93.2</v>
      </c>
      <c r="BW12" s="263">
        <f>IF(ISBLANK(VLOOKUP(BW$8,'Basisreihen Destatis 2024 B.''21'!$B$8:$H$95,4,FALSE)),"-",VLOOKUP(BW$8,'Basisreihen Destatis 2024 B.''21'!$B$8:$H$95,4,FALSE))</f>
        <v>100</v>
      </c>
      <c r="BX12" s="263">
        <f>IF(ISBLANK(VLOOKUP(BX$8,'Basisreihen Destatis 2024 B.''21'!$B$8:$H$95,4,FALSE)),"-",VLOOKUP(BX$8,'Basisreihen Destatis 2024 B.''21'!$B$8:$H$95,4,FALSE))</f>
        <v>122.3</v>
      </c>
      <c r="BY12" s="263">
        <f>IF(ISBLANK(VLOOKUP(BY$8,'Basisreihen Destatis 2024 B.''21'!$B$8:$H$95,4,FALSE)),"-",VLOOKUP(BY$8,'Basisreihen Destatis 2024 B.''21'!$B$8:$H$95,4,FALSE))</f>
        <v>121.4</v>
      </c>
      <c r="BZ12" s="263">
        <f>IF(ISBLANK(VLOOKUP(BZ$8,'Basisreihen Destatis 2024 B.''21'!$B$8:$H$95,4,FALSE)),"-",VLOOKUP(BZ$8,'Basisreihen Destatis 2024 B.''21'!$B$8:$H$95,4,FALSE))</f>
        <v>124.3</v>
      </c>
    </row>
    <row r="13" spans="1:78" x14ac:dyDescent="0.2">
      <c r="B13" s="262" t="s">
        <v>22</v>
      </c>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f>IF(ISBLANK(VLOOKUP(AD$8,'Basisreihen Destatis 2024 B.''21'!$B$8:$H$95,5,FALSE)),"-",VLOOKUP(AD$8,'Basisreihen Destatis 2024 B.''21'!$B$8:$H$95,5,FALSE))</f>
        <v>47.9</v>
      </c>
      <c r="AE13" s="263">
        <f>IF(ISBLANK(VLOOKUP(AE$8,'Basisreihen Destatis 2024 B.''21'!$B$8:$H$95,5,FALSE)),"-",VLOOKUP(AE$8,'Basisreihen Destatis 2024 B.''21'!$B$8:$H$95,5,FALSE))</f>
        <v>50.2</v>
      </c>
      <c r="AF13" s="263">
        <f>IF(ISBLANK(VLOOKUP(AF$8,'Basisreihen Destatis 2024 B.''21'!$B$8:$H$95,5,FALSE)),"-",VLOOKUP(AF$8,'Basisreihen Destatis 2024 B.''21'!$B$8:$H$95,5,FALSE))</f>
        <v>47.9</v>
      </c>
      <c r="AG13" s="263">
        <f>IF(ISBLANK(VLOOKUP(AG$8,'Basisreihen Destatis 2024 B.''21'!$B$8:$H$95,5,FALSE)),"-",VLOOKUP(AG$8,'Basisreihen Destatis 2024 B.''21'!$B$8:$H$95,5,FALSE))</f>
        <v>49.4</v>
      </c>
      <c r="AH13" s="263">
        <f>IF(ISBLANK(VLOOKUP(AH$8,'Basisreihen Destatis 2024 B.''21'!$B$8:$H$95,5,FALSE)),"-",VLOOKUP(AH$8,'Basisreihen Destatis 2024 B.''21'!$B$8:$H$95,5,FALSE))</f>
        <v>52.5</v>
      </c>
      <c r="AI13" s="263">
        <f>IF(ISBLANK(VLOOKUP(AI$8,'Basisreihen Destatis 2024 B.''21'!$B$8:$H$95,5,FALSE)),"-",VLOOKUP(AI$8,'Basisreihen Destatis 2024 B.''21'!$B$8:$H$95,5,FALSE))</f>
        <v>56.7</v>
      </c>
      <c r="AJ13" s="263">
        <f>IF(ISBLANK(VLOOKUP(AJ$8,'Basisreihen Destatis 2024 B.''21'!$B$8:$H$95,5,FALSE)),"-",VLOOKUP(AJ$8,'Basisreihen Destatis 2024 B.''21'!$B$8:$H$95,5,FALSE))</f>
        <v>63.1</v>
      </c>
      <c r="AK13" s="263">
        <f>IF(ISBLANK(VLOOKUP(AK$8,'Basisreihen Destatis 2024 B.''21'!$B$8:$H$95,5,FALSE)),"-",VLOOKUP(AK$8,'Basisreihen Destatis 2024 B.''21'!$B$8:$H$95,5,FALSE))</f>
        <v>63.6</v>
      </c>
      <c r="AL13" s="263">
        <f>IF(ISBLANK(VLOOKUP(AL$8,'Basisreihen Destatis 2024 B.''21'!$B$8:$H$95,5,FALSE)),"-",VLOOKUP(AL$8,'Basisreihen Destatis 2024 B.''21'!$B$8:$H$95,5,FALSE))</f>
        <v>63.6</v>
      </c>
      <c r="AM13" s="263">
        <f>IF(ISBLANK(VLOOKUP(AM$8,'Basisreihen Destatis 2024 B.''21'!$B$8:$H$95,5,FALSE)),"-",VLOOKUP(AM$8,'Basisreihen Destatis 2024 B.''21'!$B$8:$H$95,5,FALSE))</f>
        <v>64.2</v>
      </c>
      <c r="AN13" s="263">
        <f>IF(ISBLANK(VLOOKUP(AN$8,'Basisreihen Destatis 2024 B.''21'!$B$8:$H$95,5,FALSE)),"-",VLOOKUP(AN$8,'Basisreihen Destatis 2024 B.''21'!$B$8:$H$95,5,FALSE))</f>
        <v>66.599999999999994</v>
      </c>
      <c r="AO13" s="263">
        <f>IF(ISBLANK(VLOOKUP(AO$8,'Basisreihen Destatis 2024 B.''21'!$B$8:$H$95,5,FALSE)),"-",VLOOKUP(AO$8,'Basisreihen Destatis 2024 B.''21'!$B$8:$H$95,5,FALSE))</f>
        <v>67.7</v>
      </c>
      <c r="AP13" s="263">
        <f>IF(ISBLANK(VLOOKUP(AP$8,'Basisreihen Destatis 2024 B.''21'!$B$8:$H$95,5,FALSE)),"-",VLOOKUP(AP$8,'Basisreihen Destatis 2024 B.''21'!$B$8:$H$95,5,FALSE))</f>
        <v>68.099999999999994</v>
      </c>
      <c r="AQ13" s="263">
        <f>IF(ISBLANK(VLOOKUP(AQ$8,'Basisreihen Destatis 2024 B.''21'!$B$8:$H$95,5,FALSE)),"-",VLOOKUP(AQ$8,'Basisreihen Destatis 2024 B.''21'!$B$8:$H$95,5,FALSE))</f>
        <v>68.900000000000006</v>
      </c>
      <c r="AR13" s="263">
        <f>IF(ISBLANK(VLOOKUP(AR$8,'Basisreihen Destatis 2024 B.''21'!$B$8:$H$95,5,FALSE)),"-",VLOOKUP(AR$8,'Basisreihen Destatis 2024 B.''21'!$B$8:$H$95,5,FALSE))</f>
        <v>69.7</v>
      </c>
      <c r="AS13" s="263">
        <f>IF(ISBLANK(VLOOKUP(AS$8,'Basisreihen Destatis 2024 B.''21'!$B$8:$H$95,5,FALSE)),"-",VLOOKUP(AS$8,'Basisreihen Destatis 2024 B.''21'!$B$8:$H$95,5,FALSE))</f>
        <v>70.8</v>
      </c>
      <c r="AT13" s="263">
        <f>IF(ISBLANK(VLOOKUP(AT$8,'Basisreihen Destatis 2024 B.''21'!$B$8:$H$95,5,FALSE)),"-",VLOOKUP(AT$8,'Basisreihen Destatis 2024 B.''21'!$B$8:$H$95,5,FALSE))</f>
        <v>71.3</v>
      </c>
      <c r="AU13" s="263">
        <f>IF(ISBLANK(VLOOKUP(AU$8,'Basisreihen Destatis 2024 B.''21'!$B$8:$H$95,5,FALSE)),"-",VLOOKUP(AU$8,'Basisreihen Destatis 2024 B.''21'!$B$8:$H$95,5,FALSE))</f>
        <v>70.3</v>
      </c>
      <c r="AV13" s="263">
        <f>IF(ISBLANK(VLOOKUP(AV$8,'Basisreihen Destatis 2024 B.''21'!$B$8:$H$95,5,FALSE)),"-",VLOOKUP(AV$8,'Basisreihen Destatis 2024 B.''21'!$B$8:$H$95,5,FALSE))</f>
        <v>68.8</v>
      </c>
      <c r="AW13" s="263">
        <f>IF(ISBLANK(VLOOKUP(AW$8,'Basisreihen Destatis 2024 B.''21'!$B$8:$H$95,5,FALSE)),"-",VLOOKUP(AW$8,'Basisreihen Destatis 2024 B.''21'!$B$8:$H$95,5,FALSE))</f>
        <v>65.7</v>
      </c>
      <c r="AX13" s="263">
        <f>IF(ISBLANK(VLOOKUP(AX$8,'Basisreihen Destatis 2024 B.''21'!$B$8:$H$95,5,FALSE)),"-",VLOOKUP(AX$8,'Basisreihen Destatis 2024 B.''21'!$B$8:$H$95,5,FALSE))</f>
        <v>65.8</v>
      </c>
      <c r="AY13" s="263">
        <f>IF(ISBLANK(VLOOKUP(AY$8,'Basisreihen Destatis 2024 B.''21'!$B$8:$H$95,5,FALSE)),"-",VLOOKUP(AY$8,'Basisreihen Destatis 2024 B.''21'!$B$8:$H$95,5,FALSE))</f>
        <v>67.3</v>
      </c>
      <c r="AZ13" s="263">
        <f>IF(ISBLANK(VLOOKUP(AZ$8,'Basisreihen Destatis 2024 B.''21'!$B$8:$H$95,5,FALSE)),"-",VLOOKUP(AZ$8,'Basisreihen Destatis 2024 B.''21'!$B$8:$H$95,5,FALSE))</f>
        <v>69.2</v>
      </c>
      <c r="BA13" s="263">
        <f>IF(ISBLANK(VLOOKUP(BA$8,'Basisreihen Destatis 2024 B.''21'!$B$8:$H$95,5,FALSE)),"-",VLOOKUP(BA$8,'Basisreihen Destatis 2024 B.''21'!$B$8:$H$95,5,FALSE))</f>
        <v>70.5</v>
      </c>
      <c r="BB13" s="263">
        <f>IF(ISBLANK(VLOOKUP(BB$8,'Basisreihen Destatis 2024 B.''21'!$B$8:$H$95,5,FALSE)),"-",VLOOKUP(BB$8,'Basisreihen Destatis 2024 B.''21'!$B$8:$H$95,5,FALSE))</f>
        <v>73.599999999999994</v>
      </c>
      <c r="BC13" s="263">
        <f>IF(ISBLANK(VLOOKUP(BC$8,'Basisreihen Destatis 2024 B.''21'!$B$8:$H$95,5,FALSE)),"-",VLOOKUP(BC$8,'Basisreihen Destatis 2024 B.''21'!$B$8:$H$95,5,FALSE))</f>
        <v>74.599999999999994</v>
      </c>
      <c r="BD13" s="263">
        <f>IF(ISBLANK(VLOOKUP(BD$8,'Basisreihen Destatis 2024 B.''21'!$B$8:$H$95,5,FALSE)),"-",VLOOKUP(BD$8,'Basisreihen Destatis 2024 B.''21'!$B$8:$H$95,5,FALSE))</f>
        <v>72</v>
      </c>
      <c r="BE13" s="263">
        <f>IF(ISBLANK(VLOOKUP(BE$8,'Basisreihen Destatis 2024 B.''21'!$B$8:$H$95,5,FALSE)),"-",VLOOKUP(BE$8,'Basisreihen Destatis 2024 B.''21'!$B$8:$H$95,5,FALSE))</f>
        <v>69.900000000000006</v>
      </c>
      <c r="BF13" s="263">
        <f>IF(ISBLANK(VLOOKUP(BF$8,'Basisreihen Destatis 2024 B.''21'!$B$8:$H$95,5,FALSE)),"-",VLOOKUP(BF$8,'Basisreihen Destatis 2024 B.''21'!$B$8:$H$95,5,FALSE))</f>
        <v>73.599999999999994</v>
      </c>
      <c r="BG13" s="263">
        <f>IF(ISBLANK(VLOOKUP(BG$8,'Basisreihen Destatis 2024 B.''21'!$B$8:$H$95,5,FALSE)),"-",VLOOKUP(BG$8,'Basisreihen Destatis 2024 B.''21'!$B$8:$H$95,5,FALSE))</f>
        <v>80.5</v>
      </c>
      <c r="BH13" s="263">
        <f>IF(ISBLANK(VLOOKUP(BH$8,'Basisreihen Destatis 2024 B.''21'!$B$8:$H$95,5,FALSE)),"-",VLOOKUP(BH$8,'Basisreihen Destatis 2024 B.''21'!$B$8:$H$95,5,FALSE))</f>
        <v>81.2</v>
      </c>
      <c r="BI13" s="263">
        <f>IF(ISBLANK(VLOOKUP(BI$8,'Basisreihen Destatis 2024 B.''21'!$B$8:$H$95,5,FALSE)),"-",VLOOKUP(BI$8,'Basisreihen Destatis 2024 B.''21'!$B$8:$H$95,5,FALSE))</f>
        <v>86.9</v>
      </c>
      <c r="BJ13" s="263">
        <f>IF(ISBLANK(VLOOKUP(BJ$8,'Basisreihen Destatis 2024 B.''21'!$B$8:$H$95,5,FALSE)),"-",VLOOKUP(BJ$8,'Basisreihen Destatis 2024 B.''21'!$B$8:$H$95,5,FALSE))</f>
        <v>92.1</v>
      </c>
      <c r="BK13" s="263">
        <f>IF(ISBLANK(VLOOKUP(BK$8,'Basisreihen Destatis 2024 B.''21'!$B$8:$H$95,5,FALSE)),"-",VLOOKUP(BK$8,'Basisreihen Destatis 2024 B.''21'!$B$8:$H$95,5,FALSE))</f>
        <v>90.8</v>
      </c>
      <c r="BL13" s="263">
        <f>IF(ISBLANK(VLOOKUP(BL$8,'Basisreihen Destatis 2024 B.''21'!$B$8:$H$95,5,FALSE)),"-",VLOOKUP(BL$8,'Basisreihen Destatis 2024 B.''21'!$B$8:$H$95,5,FALSE))</f>
        <v>85.1</v>
      </c>
      <c r="BM13" s="263">
        <f>IF(ISBLANK(VLOOKUP(BM$8,'Basisreihen Destatis 2024 B.''21'!$B$8:$H$95,5,FALSE)),"-",VLOOKUP(BM$8,'Basisreihen Destatis 2024 B.''21'!$B$8:$H$95,5,FALSE))</f>
        <v>86.8</v>
      </c>
      <c r="BN13" s="263">
        <f>IF(ISBLANK(VLOOKUP(BN$8,'Basisreihen Destatis 2024 B.''21'!$B$8:$H$95,5,FALSE)),"-",VLOOKUP(BN$8,'Basisreihen Destatis 2024 B.''21'!$B$8:$H$95,5,FALSE))</f>
        <v>85.2</v>
      </c>
      <c r="BO13" s="263">
        <f>IF(ISBLANK(VLOOKUP(BO$8,'Basisreihen Destatis 2024 B.''21'!$B$8:$H$95,5,FALSE)),"-",VLOOKUP(BO$8,'Basisreihen Destatis 2024 B.''21'!$B$8:$H$95,5,FALSE))</f>
        <v>84.7</v>
      </c>
      <c r="BP13" s="263">
        <f>IF(ISBLANK(VLOOKUP(BP$8,'Basisreihen Destatis 2024 B.''21'!$B$8:$H$95,5,FALSE)),"-",VLOOKUP(BP$8,'Basisreihen Destatis 2024 B.''21'!$B$8:$H$95,5,FALSE))</f>
        <v>85.5</v>
      </c>
      <c r="BQ13" s="263">
        <f>IF(ISBLANK(VLOOKUP(BQ$8,'Basisreihen Destatis 2024 B.''21'!$B$8:$H$95,5,FALSE)),"-",VLOOKUP(BQ$8,'Basisreihen Destatis 2024 B.''21'!$B$8:$H$95,5,FALSE))</f>
        <v>86.6</v>
      </c>
      <c r="BR13" s="263">
        <f>IF(ISBLANK(VLOOKUP(BR$8,'Basisreihen Destatis 2024 B.''21'!$B$8:$H$95,5,FALSE)),"-",VLOOKUP(BR$8,'Basisreihen Destatis 2024 B.''21'!$B$8:$H$95,5,FALSE))</f>
        <v>85.9</v>
      </c>
      <c r="BS13" s="263">
        <f>IF(ISBLANK(VLOOKUP(BS$8,'Basisreihen Destatis 2024 B.''21'!$B$8:$H$95,5,FALSE)),"-",VLOOKUP(BS$8,'Basisreihen Destatis 2024 B.''21'!$B$8:$H$95,5,FALSE))</f>
        <v>88</v>
      </c>
      <c r="BT13" s="263">
        <f>IF(ISBLANK(VLOOKUP(BT$8,'Basisreihen Destatis 2024 B.''21'!$B$8:$H$95,5,FALSE)),"-",VLOOKUP(BT$8,'Basisreihen Destatis 2024 B.''21'!$B$8:$H$95,5,FALSE))</f>
        <v>91.1</v>
      </c>
      <c r="BU13" s="263">
        <f>IF(ISBLANK(VLOOKUP(BU$8,'Basisreihen Destatis 2024 B.''21'!$B$8:$H$95,5,FALSE)),"-",VLOOKUP(BU$8,'Basisreihen Destatis 2024 B.''21'!$B$8:$H$95,5,FALSE))</f>
        <v>93.2</v>
      </c>
      <c r="BV13" s="263">
        <f>IF(ISBLANK(VLOOKUP(BV$8,'Basisreihen Destatis 2024 B.''21'!$B$8:$H$95,5,FALSE)),"-",VLOOKUP(BV$8,'Basisreihen Destatis 2024 B.''21'!$B$8:$H$95,5,FALSE))</f>
        <v>95.2</v>
      </c>
      <c r="BW13" s="263">
        <f>IF(ISBLANK(VLOOKUP(BW$8,'Basisreihen Destatis 2024 B.''21'!$B$8:$H$95,5,FALSE)),"-",VLOOKUP(BW$8,'Basisreihen Destatis 2024 B.''21'!$B$8:$H$95,5,FALSE))</f>
        <v>100</v>
      </c>
      <c r="BX13" s="263">
        <f>IF(ISBLANK(VLOOKUP(BX$8,'Basisreihen Destatis 2024 B.''21'!$B$8:$H$95,5,FALSE)),"-",VLOOKUP(BX$8,'Basisreihen Destatis 2024 B.''21'!$B$8:$H$95,5,FALSE))</f>
        <v>127.7</v>
      </c>
      <c r="BY13" s="263">
        <f>IF(ISBLANK(VLOOKUP(BY$8,'Basisreihen Destatis 2024 B.''21'!$B$8:$H$95,5,FALSE)),"-",VLOOKUP(BY$8,'Basisreihen Destatis 2024 B.''21'!$B$8:$H$95,5,FALSE))</f>
        <v>136.6</v>
      </c>
      <c r="BZ13" s="263">
        <f>IF(ISBLANK(VLOOKUP(BZ$8,'Basisreihen Destatis 2024 B.''21'!$B$8:$H$95,5,FALSE)),"-",VLOOKUP(BZ$8,'Basisreihen Destatis 2024 B.''21'!$B$8:$H$95,5,FALSE))</f>
        <v>136</v>
      </c>
    </row>
    <row r="14" spans="1:78" x14ac:dyDescent="0.2">
      <c r="B14" s="262" t="s">
        <v>25</v>
      </c>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f>IF(ISBLANK(VLOOKUP(AD$8,'Basisreihen Destatis 2024 B.''21'!$B$8:$H$95,6,FALSE)),"-",VLOOKUP(AD$8,'Basisreihen Destatis 2024 B.''21'!$B$8:$H$95,6,FALSE))</f>
        <v>46.8</v>
      </c>
      <c r="AE14" s="263">
        <f>IF(ISBLANK(VLOOKUP(AE$8,'Basisreihen Destatis 2024 B.''21'!$B$8:$H$95,6,FALSE)),"-",VLOOKUP(AE$8,'Basisreihen Destatis 2024 B.''21'!$B$8:$H$95,6,FALSE))</f>
        <v>48.1</v>
      </c>
      <c r="AF14" s="263">
        <f>IF(ISBLANK(VLOOKUP(AF$8,'Basisreihen Destatis 2024 B.''21'!$B$8:$H$95,6,FALSE)),"-",VLOOKUP(AF$8,'Basisreihen Destatis 2024 B.''21'!$B$8:$H$95,6,FALSE))</f>
        <v>48.7</v>
      </c>
      <c r="AG14" s="263">
        <f>IF(ISBLANK(VLOOKUP(AG$8,'Basisreihen Destatis 2024 B.''21'!$B$8:$H$95,6,FALSE)),"-",VLOOKUP(AG$8,'Basisreihen Destatis 2024 B.''21'!$B$8:$H$95,6,FALSE))</f>
        <v>50.5</v>
      </c>
      <c r="AH14" s="263">
        <f>IF(ISBLANK(VLOOKUP(AH$8,'Basisreihen Destatis 2024 B.''21'!$B$8:$H$95,6,FALSE)),"-",VLOOKUP(AH$8,'Basisreihen Destatis 2024 B.''21'!$B$8:$H$95,6,FALSE))</f>
        <v>53.8</v>
      </c>
      <c r="AI14" s="263">
        <f>IF(ISBLANK(VLOOKUP(AI$8,'Basisreihen Destatis 2024 B.''21'!$B$8:$H$95,6,FALSE)),"-",VLOOKUP(AI$8,'Basisreihen Destatis 2024 B.''21'!$B$8:$H$95,6,FALSE))</f>
        <v>57.4</v>
      </c>
      <c r="AJ14" s="263">
        <f>IF(ISBLANK(VLOOKUP(AJ$8,'Basisreihen Destatis 2024 B.''21'!$B$8:$H$95,6,FALSE)),"-",VLOOKUP(AJ$8,'Basisreihen Destatis 2024 B.''21'!$B$8:$H$95,6,FALSE))</f>
        <v>61</v>
      </c>
      <c r="AK14" s="263">
        <f>IF(ISBLANK(VLOOKUP(AK$8,'Basisreihen Destatis 2024 B.''21'!$B$8:$H$95,6,FALSE)),"-",VLOOKUP(AK$8,'Basisreihen Destatis 2024 B.''21'!$B$8:$H$95,6,FALSE))</f>
        <v>62.1</v>
      </c>
      <c r="AL14" s="263">
        <f>IF(ISBLANK(VLOOKUP(AL$8,'Basisreihen Destatis 2024 B.''21'!$B$8:$H$95,6,FALSE)),"-",VLOOKUP(AL$8,'Basisreihen Destatis 2024 B.''21'!$B$8:$H$95,6,FALSE))</f>
        <v>63.9</v>
      </c>
      <c r="AM14" s="263">
        <f>IF(ISBLANK(VLOOKUP(AM$8,'Basisreihen Destatis 2024 B.''21'!$B$8:$H$95,6,FALSE)),"-",VLOOKUP(AM$8,'Basisreihen Destatis 2024 B.''21'!$B$8:$H$95,6,FALSE))</f>
        <v>65.3</v>
      </c>
      <c r="AN14" s="263">
        <f>IF(ISBLANK(VLOOKUP(AN$8,'Basisreihen Destatis 2024 B.''21'!$B$8:$H$95,6,FALSE)),"-",VLOOKUP(AN$8,'Basisreihen Destatis 2024 B.''21'!$B$8:$H$95,6,FALSE))</f>
        <v>64.8</v>
      </c>
      <c r="AO14" s="263">
        <f>IF(ISBLANK(VLOOKUP(AO$8,'Basisreihen Destatis 2024 B.''21'!$B$8:$H$95,6,FALSE)),"-",VLOOKUP(AO$8,'Basisreihen Destatis 2024 B.''21'!$B$8:$H$95,6,FALSE))</f>
        <v>63.3</v>
      </c>
      <c r="AP14" s="263">
        <f>IF(ISBLANK(VLOOKUP(AP$8,'Basisreihen Destatis 2024 B.''21'!$B$8:$H$95,6,FALSE)),"-",VLOOKUP(AP$8,'Basisreihen Destatis 2024 B.''21'!$B$8:$H$95,6,FALSE))</f>
        <v>64.2</v>
      </c>
      <c r="AQ14" s="263">
        <f>IF(ISBLANK(VLOOKUP(AQ$8,'Basisreihen Destatis 2024 B.''21'!$B$8:$H$95,6,FALSE)),"-",VLOOKUP(AQ$8,'Basisreihen Destatis 2024 B.''21'!$B$8:$H$95,6,FALSE))</f>
        <v>65.900000000000006</v>
      </c>
      <c r="AR14" s="263">
        <f>IF(ISBLANK(VLOOKUP(AR$8,'Basisreihen Destatis 2024 B.''21'!$B$8:$H$95,6,FALSE)),"-",VLOOKUP(AR$8,'Basisreihen Destatis 2024 B.''21'!$B$8:$H$95,6,FALSE))</f>
        <v>66.900000000000006</v>
      </c>
      <c r="AS14" s="263">
        <f>IF(ISBLANK(VLOOKUP(AS$8,'Basisreihen Destatis 2024 B.''21'!$B$8:$H$95,6,FALSE)),"-",VLOOKUP(AS$8,'Basisreihen Destatis 2024 B.''21'!$B$8:$H$95,6,FALSE))</f>
        <v>68.400000000000006</v>
      </c>
      <c r="AT14" s="263">
        <f>IF(ISBLANK(VLOOKUP(AT$8,'Basisreihen Destatis 2024 B.''21'!$B$8:$H$95,6,FALSE)),"-",VLOOKUP(AT$8,'Basisreihen Destatis 2024 B.''21'!$B$8:$H$95,6,FALSE))</f>
        <v>69.400000000000006</v>
      </c>
      <c r="AU14" s="263">
        <f>IF(ISBLANK(VLOOKUP(AU$8,'Basisreihen Destatis 2024 B.''21'!$B$8:$H$95,6,FALSE)),"-",VLOOKUP(AU$8,'Basisreihen Destatis 2024 B.''21'!$B$8:$H$95,6,FALSE))</f>
        <v>69.400000000000006</v>
      </c>
      <c r="AV14" s="263">
        <f>IF(ISBLANK(VLOOKUP(AV$8,'Basisreihen Destatis 2024 B.''21'!$B$8:$H$95,6,FALSE)),"-",VLOOKUP(AV$8,'Basisreihen Destatis 2024 B.''21'!$B$8:$H$95,6,FALSE))</f>
        <v>69.599999999999994</v>
      </c>
      <c r="AW14" s="263">
        <f>IF(ISBLANK(VLOOKUP(AW$8,'Basisreihen Destatis 2024 B.''21'!$B$8:$H$95,6,FALSE)),"-",VLOOKUP(AW$8,'Basisreihen Destatis 2024 B.''21'!$B$8:$H$95,6,FALSE))</f>
        <v>70.900000000000006</v>
      </c>
      <c r="AX14" s="263">
        <f>IF(ISBLANK(VLOOKUP(AX$8,'Basisreihen Destatis 2024 B.''21'!$B$8:$H$95,6,FALSE)),"-",VLOOKUP(AX$8,'Basisreihen Destatis 2024 B.''21'!$B$8:$H$95,6,FALSE))</f>
        <v>69.7</v>
      </c>
      <c r="AY14" s="263">
        <f>IF(ISBLANK(VLOOKUP(AY$8,'Basisreihen Destatis 2024 B.''21'!$B$8:$H$95,6,FALSE)),"-",VLOOKUP(AY$8,'Basisreihen Destatis 2024 B.''21'!$B$8:$H$95,6,FALSE))</f>
        <v>70.5</v>
      </c>
      <c r="AZ14" s="263">
        <f>IF(ISBLANK(VLOOKUP(AZ$8,'Basisreihen Destatis 2024 B.''21'!$B$8:$H$95,6,FALSE)),"-",VLOOKUP(AZ$8,'Basisreihen Destatis 2024 B.''21'!$B$8:$H$95,6,FALSE))</f>
        <v>70.5</v>
      </c>
      <c r="BA14" s="263">
        <f>IF(ISBLANK(VLOOKUP(BA$8,'Basisreihen Destatis 2024 B.''21'!$B$8:$H$95,6,FALSE)),"-",VLOOKUP(BA$8,'Basisreihen Destatis 2024 B.''21'!$B$8:$H$95,6,FALSE))</f>
        <v>69.400000000000006</v>
      </c>
      <c r="BB14" s="263">
        <f>IF(ISBLANK(VLOOKUP(BB$8,'Basisreihen Destatis 2024 B.''21'!$B$8:$H$95,6,FALSE)),"-",VLOOKUP(BB$8,'Basisreihen Destatis 2024 B.''21'!$B$8:$H$95,6,FALSE))</f>
        <v>70.7</v>
      </c>
      <c r="BC14" s="263">
        <f>IF(ISBLANK(VLOOKUP(BC$8,'Basisreihen Destatis 2024 B.''21'!$B$8:$H$95,6,FALSE)),"-",VLOOKUP(BC$8,'Basisreihen Destatis 2024 B.''21'!$B$8:$H$95,6,FALSE))</f>
        <v>73</v>
      </c>
      <c r="BD14" s="263">
        <f>IF(ISBLANK(VLOOKUP(BD$8,'Basisreihen Destatis 2024 B.''21'!$B$8:$H$95,6,FALSE)),"-",VLOOKUP(BD$8,'Basisreihen Destatis 2024 B.''21'!$B$8:$H$95,6,FALSE))</f>
        <v>72.599999999999994</v>
      </c>
      <c r="BE14" s="263">
        <f>IF(ISBLANK(VLOOKUP(BE$8,'Basisreihen Destatis 2024 B.''21'!$B$8:$H$95,6,FALSE)),"-",VLOOKUP(BE$8,'Basisreihen Destatis 2024 B.''21'!$B$8:$H$95,6,FALSE))</f>
        <v>73.7</v>
      </c>
      <c r="BF14" s="263">
        <f>IF(ISBLANK(VLOOKUP(BF$8,'Basisreihen Destatis 2024 B.''21'!$B$8:$H$95,6,FALSE)),"-",VLOOKUP(BF$8,'Basisreihen Destatis 2024 B.''21'!$B$8:$H$95,6,FALSE))</f>
        <v>74.7</v>
      </c>
      <c r="BG14" s="263">
        <f>IF(ISBLANK(VLOOKUP(BG$8,'Basisreihen Destatis 2024 B.''21'!$B$8:$H$95,6,FALSE)),"-",VLOOKUP(BG$8,'Basisreihen Destatis 2024 B.''21'!$B$8:$H$95,6,FALSE))</f>
        <v>77.599999999999994</v>
      </c>
      <c r="BH14" s="263">
        <f>IF(ISBLANK(VLOOKUP(BH$8,'Basisreihen Destatis 2024 B.''21'!$B$8:$H$95,6,FALSE)),"-",VLOOKUP(BH$8,'Basisreihen Destatis 2024 B.''21'!$B$8:$H$95,6,FALSE))</f>
        <v>81.7</v>
      </c>
      <c r="BI14" s="263">
        <f>IF(ISBLANK(VLOOKUP(BI$8,'Basisreihen Destatis 2024 B.''21'!$B$8:$H$95,6,FALSE)),"-",VLOOKUP(BI$8,'Basisreihen Destatis 2024 B.''21'!$B$8:$H$95,6,FALSE))</f>
        <v>82.7</v>
      </c>
      <c r="BJ14" s="263">
        <f>IF(ISBLANK(VLOOKUP(BJ$8,'Basisreihen Destatis 2024 B.''21'!$B$8:$H$95,6,FALSE)),"-",VLOOKUP(BJ$8,'Basisreihen Destatis 2024 B.''21'!$B$8:$H$95,6,FALSE))</f>
        <v>86.9</v>
      </c>
      <c r="BK14" s="263">
        <f>IF(ISBLANK(VLOOKUP(BK$8,'Basisreihen Destatis 2024 B.''21'!$B$8:$H$95,6,FALSE)),"-",VLOOKUP(BK$8,'Basisreihen Destatis 2024 B.''21'!$B$8:$H$95,6,FALSE))</f>
        <v>84</v>
      </c>
      <c r="BL14" s="263">
        <f>IF(ISBLANK(VLOOKUP(BL$8,'Basisreihen Destatis 2024 B.''21'!$B$8:$H$95,6,FALSE)),"-",VLOOKUP(BL$8,'Basisreihen Destatis 2024 B.''21'!$B$8:$H$95,6,FALSE))</f>
        <v>84.7</v>
      </c>
      <c r="BM14" s="263">
        <f>IF(ISBLANK(VLOOKUP(BM$8,'Basisreihen Destatis 2024 B.''21'!$B$8:$H$95,6,FALSE)),"-",VLOOKUP(BM$8,'Basisreihen Destatis 2024 B.''21'!$B$8:$H$95,6,FALSE))</f>
        <v>88.8</v>
      </c>
      <c r="BN14" s="263">
        <f>IF(ISBLANK(VLOOKUP(BN$8,'Basisreihen Destatis 2024 B.''21'!$B$8:$H$95,6,FALSE)),"-",VLOOKUP(BN$8,'Basisreihen Destatis 2024 B.''21'!$B$8:$H$95,6,FALSE))</f>
        <v>90</v>
      </c>
      <c r="BO14" s="263">
        <f>IF(ISBLANK(VLOOKUP(BO$8,'Basisreihen Destatis 2024 B.''21'!$B$8:$H$95,6,FALSE)),"-",VLOOKUP(BO$8,'Basisreihen Destatis 2024 B.''21'!$B$8:$H$95,6,FALSE))</f>
        <v>90.1</v>
      </c>
      <c r="BP14" s="263">
        <f>IF(ISBLANK(VLOOKUP(BP$8,'Basisreihen Destatis 2024 B.''21'!$B$8:$H$95,6,FALSE)),"-",VLOOKUP(BP$8,'Basisreihen Destatis 2024 B.''21'!$B$8:$H$95,6,FALSE))</f>
        <v>89.5</v>
      </c>
      <c r="BQ14" s="263">
        <f>IF(ISBLANK(VLOOKUP(BQ$8,'Basisreihen Destatis 2024 B.''21'!$B$8:$H$95,6,FALSE)),"-",VLOOKUP(BQ$8,'Basisreihen Destatis 2024 B.''21'!$B$8:$H$95,6,FALSE))</f>
        <v>88.3</v>
      </c>
      <c r="BR14" s="263">
        <f>IF(ISBLANK(VLOOKUP(BR$8,'Basisreihen Destatis 2024 B.''21'!$B$8:$H$95,6,FALSE)),"-",VLOOKUP(BR$8,'Basisreihen Destatis 2024 B.''21'!$B$8:$H$95,6,FALSE))</f>
        <v>87.1</v>
      </c>
      <c r="BS14" s="263">
        <f>IF(ISBLANK(VLOOKUP(BS$8,'Basisreihen Destatis 2024 B.''21'!$B$8:$H$95,6,FALSE)),"-",VLOOKUP(BS$8,'Basisreihen Destatis 2024 B.''21'!$B$8:$H$95,6,FALSE))</f>
        <v>89.3</v>
      </c>
      <c r="BT14" s="263">
        <f>IF(ISBLANK(VLOOKUP(BT$8,'Basisreihen Destatis 2024 B.''21'!$B$8:$H$95,6,FALSE)),"-",VLOOKUP(BT$8,'Basisreihen Destatis 2024 B.''21'!$B$8:$H$95,6,FALSE))</f>
        <v>91.4</v>
      </c>
      <c r="BU14" s="263">
        <f>IF(ISBLANK(VLOOKUP(BU$8,'Basisreihen Destatis 2024 B.''21'!$B$8:$H$95,6,FALSE)),"-",VLOOKUP(BU$8,'Basisreihen Destatis 2024 B.''21'!$B$8:$H$95,6,FALSE))</f>
        <v>92.5</v>
      </c>
      <c r="BV14" s="263">
        <f>IF(ISBLANK(VLOOKUP(BV$8,'Basisreihen Destatis 2024 B.''21'!$B$8:$H$95,6,FALSE)),"-",VLOOKUP(BV$8,'Basisreihen Destatis 2024 B.''21'!$B$8:$H$95,6,FALSE))</f>
        <v>92.1</v>
      </c>
      <c r="BW14" s="263">
        <f>IF(ISBLANK(VLOOKUP(BW$8,'Basisreihen Destatis 2024 B.''21'!$B$8:$H$95,6,FALSE)),"-",VLOOKUP(BW$8,'Basisreihen Destatis 2024 B.''21'!$B$8:$H$95,6,FALSE))</f>
        <v>100</v>
      </c>
      <c r="BX14" s="263">
        <f>IF(ISBLANK(VLOOKUP(BX$8,'Basisreihen Destatis 2024 B.''21'!$B$8:$H$95,6,FALSE)),"-",VLOOKUP(BX$8,'Basisreihen Destatis 2024 B.''21'!$B$8:$H$95,6,FALSE))</f>
        <v>128.9</v>
      </c>
      <c r="BY14" s="263">
        <f>IF(ISBLANK(VLOOKUP(BY$8,'Basisreihen Destatis 2024 B.''21'!$B$8:$H$95,6,FALSE)),"-",VLOOKUP(BY$8,'Basisreihen Destatis 2024 B.''21'!$B$8:$H$95,6,FALSE))</f>
        <v>130.4</v>
      </c>
      <c r="BZ14" s="263">
        <f>IF(ISBLANK(VLOOKUP(BZ$8,'Basisreihen Destatis 2024 B.''21'!$B$8:$H$95,6,FALSE)),"-",VLOOKUP(BZ$8,'Basisreihen Destatis 2024 B.''21'!$B$8:$H$95,6,FALSE))</f>
        <v>128.19999999999999</v>
      </c>
    </row>
    <row r="15" spans="1:78" x14ac:dyDescent="0.2">
      <c r="B15" s="262" t="s">
        <v>28</v>
      </c>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263"/>
      <c r="AL15" s="263"/>
      <c r="AM15" s="263"/>
      <c r="AN15" s="263"/>
      <c r="AO15" s="263"/>
      <c r="AP15" s="263"/>
      <c r="AQ15" s="263"/>
      <c r="AR15" s="263"/>
      <c r="AS15" s="263"/>
      <c r="AT15" s="263"/>
      <c r="AU15" s="263"/>
      <c r="AV15" s="263"/>
      <c r="AW15" s="263" t="str">
        <f>IF(ISBLANK(VLOOKUP(AW$8,'Basisreihen Destatis 2024 B.''21'!$B$8:$I$95,8,FALSE)),"-",VLOOKUP(AW$8,'Basisreihen Destatis 2024 B.''21'!$B$8:$I$95,8,FALSE))</f>
        <v>-</v>
      </c>
      <c r="AX15" s="263" t="str">
        <f>IF(ISBLANK(VLOOKUP(AX$8,'Basisreihen Destatis 2024 B.''21'!$B$8:$I$95,8,FALSE)),"-",VLOOKUP(AX$8,'Basisreihen Destatis 2024 B.''21'!$B$8:$I$95,8,FALSE))</f>
        <v>-</v>
      </c>
      <c r="AY15" s="263" t="str">
        <f>IF(ISBLANK(VLOOKUP(AY$8,'Basisreihen Destatis 2024 B.''21'!$B$8:$I$95,8,FALSE)),"-",VLOOKUP(AY$8,'Basisreihen Destatis 2024 B.''21'!$B$8:$I$95,8,FALSE))</f>
        <v>-</v>
      </c>
      <c r="AZ15" s="263" t="str">
        <f>IF(ISBLANK(VLOOKUP(AZ$8,'Basisreihen Destatis 2024 B.''21'!$B$8:$I$95,8,FALSE)),"-",VLOOKUP(AZ$8,'Basisreihen Destatis 2024 B.''21'!$B$8:$I$95,8,FALSE))</f>
        <v>-</v>
      </c>
      <c r="BA15" s="263" t="str">
        <f>IF(ISBLANK(VLOOKUP(BA$8,'Basisreihen Destatis 2024 B.''21'!$B$8:$I$95,8,FALSE)),"-",VLOOKUP(BA$8,'Basisreihen Destatis 2024 B.''21'!$B$8:$I$95,8,FALSE))</f>
        <v>-</v>
      </c>
      <c r="BB15" s="263">
        <f>IF(ISBLANK(VLOOKUP(BB$8,'Basisreihen Destatis 2024 B.''21'!$B$8:$I$95,8,FALSE)),"-",VLOOKUP(BB$8,'Basisreihen Destatis 2024 B.''21'!$B$8:$I$95,8,FALSE))</f>
        <v>56.4</v>
      </c>
      <c r="BC15" s="263">
        <f>IF(ISBLANK(VLOOKUP(BC$8,'Basisreihen Destatis 2024 B.''21'!$B$8:$I$95,8,FALSE)),"-",VLOOKUP(BC$8,'Basisreihen Destatis 2024 B.''21'!$B$8:$I$95,8,FALSE))</f>
        <v>58.9</v>
      </c>
      <c r="BD15" s="263">
        <f>IF(ISBLANK(VLOOKUP(BD$8,'Basisreihen Destatis 2024 B.''21'!$B$8:$I$95,8,FALSE)),"-",VLOOKUP(BD$8,'Basisreihen Destatis 2024 B.''21'!$B$8:$I$95,8,FALSE))</f>
        <v>58.8</v>
      </c>
      <c r="BE15" s="263">
        <f>IF(ISBLANK(VLOOKUP(BE$8,'Basisreihen Destatis 2024 B.''21'!$B$8:$I$95,8,FALSE)),"-",VLOOKUP(BE$8,'Basisreihen Destatis 2024 B.''21'!$B$8:$I$95,8,FALSE))</f>
        <v>60.5</v>
      </c>
      <c r="BF15" s="263">
        <f>IF(ISBLANK(VLOOKUP(BF$8,'Basisreihen Destatis 2024 B.''21'!$B$8:$I$95,8,FALSE)),"-",VLOOKUP(BF$8,'Basisreihen Destatis 2024 B.''21'!$B$8:$I$95,8,FALSE))</f>
        <v>68.900000000000006</v>
      </c>
      <c r="BG15" s="263">
        <f>IF(ISBLANK(VLOOKUP(BG$8,'Basisreihen Destatis 2024 B.''21'!$B$8:$I$95,8,FALSE)),"-",VLOOKUP(BG$8,'Basisreihen Destatis 2024 B.''21'!$B$8:$I$95,8,FALSE))</f>
        <v>77.5</v>
      </c>
      <c r="BH15" s="263">
        <f>IF(ISBLANK(VLOOKUP(BH$8,'Basisreihen Destatis 2024 B.''21'!$B$8:$I$95,8,FALSE)),"-",VLOOKUP(BH$8,'Basisreihen Destatis 2024 B.''21'!$B$8:$I$95,8,FALSE))</f>
        <v>79.099999999999994</v>
      </c>
      <c r="BI15" s="263">
        <f>IF(ISBLANK(VLOOKUP(BI$8,'Basisreihen Destatis 2024 B.''21'!$B$8:$I$95,8,FALSE)),"-",VLOOKUP(BI$8,'Basisreihen Destatis 2024 B.''21'!$B$8:$I$95,8,FALSE))</f>
        <v>87.3</v>
      </c>
      <c r="BJ15" s="263">
        <f>IF(ISBLANK(VLOOKUP(BJ$8,'Basisreihen Destatis 2024 B.''21'!$B$8:$I$95,8,FALSE)),"-",VLOOKUP(BJ$8,'Basisreihen Destatis 2024 B.''21'!$B$8:$I$95,8,FALSE))</f>
        <v>94.3</v>
      </c>
      <c r="BK15" s="263">
        <f>IF(ISBLANK(VLOOKUP(BK$8,'Basisreihen Destatis 2024 B.''21'!$B$8:$I$95,8,FALSE)),"-",VLOOKUP(BK$8,'Basisreihen Destatis 2024 B.''21'!$B$8:$I$95,8,FALSE))</f>
        <v>85.5</v>
      </c>
      <c r="BL15" s="263">
        <f>IF(ISBLANK(VLOOKUP(BL$8,'Basisreihen Destatis 2024 B.''21'!$B$8:$I$95,8,FALSE)),"-",VLOOKUP(BL$8,'Basisreihen Destatis 2024 B.''21'!$B$8:$I$95,8,FALSE))</f>
        <v>84</v>
      </c>
      <c r="BM15" s="263">
        <f>IF(ISBLANK(VLOOKUP(BM$8,'Basisreihen Destatis 2024 B.''21'!$B$8:$I$95,8,FALSE)),"-",VLOOKUP(BM$8,'Basisreihen Destatis 2024 B.''21'!$B$8:$I$95,8,FALSE))</f>
        <v>91.4</v>
      </c>
      <c r="BN15" s="263">
        <f>IF(ISBLANK(VLOOKUP(BN$8,'Basisreihen Destatis 2024 B.''21'!$B$8:$I$95,8,FALSE)),"-",VLOOKUP(BN$8,'Basisreihen Destatis 2024 B.''21'!$B$8:$I$95,8,FALSE))</f>
        <v>91.9</v>
      </c>
      <c r="BO15" s="263">
        <f>IF(ISBLANK(VLOOKUP(BO$8,'Basisreihen Destatis 2024 B.''21'!$B$8:$I$95,8,FALSE)),"-",VLOOKUP(BO$8,'Basisreihen Destatis 2024 B.''21'!$B$8:$I$95,8,FALSE))</f>
        <v>87.8</v>
      </c>
      <c r="BP15" s="263">
        <f>IF(ISBLANK(VLOOKUP(BP$8,'Basisreihen Destatis 2024 B.''21'!$B$8:$I$95,8,FALSE)),"-",VLOOKUP(BP$8,'Basisreihen Destatis 2024 B.''21'!$B$8:$I$95,8,FALSE))</f>
        <v>86.7</v>
      </c>
      <c r="BQ15" s="263">
        <f>IF(ISBLANK(VLOOKUP(BQ$8,'Basisreihen Destatis 2024 B.''21'!$B$8:$I$95,8,FALSE)),"-",VLOOKUP(BQ$8,'Basisreihen Destatis 2024 B.''21'!$B$8:$I$95,8,FALSE))</f>
        <v>84.6</v>
      </c>
      <c r="BR15" s="263">
        <f>IF(ISBLANK(VLOOKUP(BR$8,'Basisreihen Destatis 2024 B.''21'!$B$8:$I$95,8,FALSE)),"-",VLOOKUP(BR$8,'Basisreihen Destatis 2024 B.''21'!$B$8:$I$95,8,FALSE))</f>
        <v>81.099999999999994</v>
      </c>
      <c r="BS15" s="263">
        <f>IF(ISBLANK(VLOOKUP(BS$8,'Basisreihen Destatis 2024 B.''21'!$B$8:$I$95,8,FALSE)),"-",VLOOKUP(BS$8,'Basisreihen Destatis 2024 B.''21'!$B$8:$I$95,8,FALSE))</f>
        <v>87.5</v>
      </c>
      <c r="BT15" s="263">
        <f>IF(ISBLANK(VLOOKUP(BT$8,'Basisreihen Destatis 2024 B.''21'!$B$8:$I$95,8,FALSE)),"-",VLOOKUP(BT$8,'Basisreihen Destatis 2024 B.''21'!$B$8:$I$95,8,FALSE))</f>
        <v>93.9</v>
      </c>
      <c r="BU15" s="263">
        <f>IF(ISBLANK(VLOOKUP(BU$8,'Basisreihen Destatis 2024 B.''21'!$B$8:$I$95,8,FALSE)),"-",VLOOKUP(BU$8,'Basisreihen Destatis 2024 B.''21'!$B$8:$I$95,8,FALSE))</f>
        <v>94</v>
      </c>
      <c r="BV15" s="263">
        <f>IF(ISBLANK(VLOOKUP(BV$8,'Basisreihen Destatis 2024 B.''21'!$B$8:$I$95,8,FALSE)),"-",VLOOKUP(BV$8,'Basisreihen Destatis 2024 B.''21'!$B$8:$I$95,8,FALSE))</f>
        <v>90.8</v>
      </c>
      <c r="BW15" s="263">
        <f>IF(ISBLANK(VLOOKUP(BW$8,'Basisreihen Destatis 2024 B.''21'!$B$8:$I$95,8,FALSE)),"-",VLOOKUP(BW$8,'Basisreihen Destatis 2024 B.''21'!$B$8:$I$95,8,FALSE))</f>
        <v>100</v>
      </c>
      <c r="BX15" s="263">
        <f>IF(ISBLANK(VLOOKUP(BX$8,'Basisreihen Destatis 2024 B.''21'!$B$8:$I$95,8,FALSE)),"-",VLOOKUP(BX$8,'Basisreihen Destatis 2024 B.''21'!$B$8:$I$95,8,FALSE))</f>
        <v>128</v>
      </c>
      <c r="BY15" s="263">
        <f>IF(ISBLANK(VLOOKUP(BY$8,'Basisreihen Destatis 2024 B.''21'!$B$8:$I$95,8,FALSE)),"-",VLOOKUP(BY$8,'Basisreihen Destatis 2024 B.''21'!$B$8:$I$95,8,FALSE))</f>
        <v>133.30000000000001</v>
      </c>
      <c r="BZ15" s="263">
        <f>IF(ISBLANK(VLOOKUP(BZ$8,'Basisreihen Destatis 2024 B.''21'!$B$8:$I$95,8,FALSE)),"-",VLOOKUP(BZ$8,'Basisreihen Destatis 2024 B.''21'!$B$8:$I$95,8,FALSE))</f>
        <v>128.5</v>
      </c>
    </row>
    <row r="16" spans="1:78" x14ac:dyDescent="0.2">
      <c r="B16" s="303" t="s">
        <v>375</v>
      </c>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v>61.9</v>
      </c>
      <c r="AT16" s="263">
        <v>65</v>
      </c>
      <c r="AU16" s="263">
        <v>67.900000000000006</v>
      </c>
      <c r="AV16" s="263">
        <v>69.7</v>
      </c>
      <c r="AW16" s="263">
        <v>71</v>
      </c>
      <c r="AX16" s="263">
        <v>72</v>
      </c>
      <c r="AY16" s="263">
        <v>73.400000000000006</v>
      </c>
      <c r="AZ16" s="263">
        <v>74</v>
      </c>
      <c r="BA16" s="263">
        <v>74.5</v>
      </c>
      <c r="BB16" s="263">
        <v>75.5</v>
      </c>
      <c r="BC16" s="263">
        <v>77</v>
      </c>
      <c r="BD16" s="263">
        <v>78.099999999999994</v>
      </c>
      <c r="BE16" s="263">
        <v>78.900000000000006</v>
      </c>
      <c r="BF16" s="263">
        <v>80.2</v>
      </c>
      <c r="BG16" s="263">
        <v>81.5</v>
      </c>
      <c r="BH16" s="263">
        <v>82.8</v>
      </c>
      <c r="BI16" s="263">
        <v>84.7</v>
      </c>
      <c r="BJ16" s="263">
        <v>86.9</v>
      </c>
      <c r="BK16" s="263">
        <v>87.2</v>
      </c>
      <c r="BL16" s="263">
        <v>88.1</v>
      </c>
      <c r="BM16" s="263">
        <v>90</v>
      </c>
      <c r="BN16" s="263">
        <v>91.7</v>
      </c>
      <c r="BO16" s="263">
        <v>93.1</v>
      </c>
      <c r="BP16" s="263">
        <v>94</v>
      </c>
      <c r="BQ16" s="263">
        <v>94.5</v>
      </c>
      <c r="BR16" s="263">
        <v>95</v>
      </c>
      <c r="BS16" s="263">
        <v>96.4</v>
      </c>
      <c r="BT16" s="263">
        <v>98.1</v>
      </c>
      <c r="BU16" s="263">
        <v>99.5</v>
      </c>
      <c r="BV16" s="263">
        <v>100</v>
      </c>
      <c r="BW16" s="263">
        <v>103.1</v>
      </c>
      <c r="BX16" s="263">
        <v>110.2</v>
      </c>
      <c r="BY16" s="263">
        <v>116.7</v>
      </c>
      <c r="BZ16" s="263">
        <v>119.3</v>
      </c>
    </row>
    <row r="17" spans="2:97" x14ac:dyDescent="0.2">
      <c r="B17" s="260" t="s">
        <v>32</v>
      </c>
      <c r="C17" s="264"/>
      <c r="D17" s="264"/>
      <c r="E17" s="264"/>
      <c r="F17" s="264"/>
      <c r="G17" s="264"/>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c r="AG17" s="264"/>
      <c r="AH17" s="264"/>
      <c r="AI17" s="264"/>
      <c r="AJ17" s="264"/>
      <c r="AK17" s="264"/>
      <c r="AL17" s="264"/>
      <c r="AM17" s="264"/>
      <c r="AN17" s="264"/>
      <c r="AO17" s="264"/>
      <c r="AP17" s="264"/>
      <c r="AQ17" s="264"/>
      <c r="AR17" s="264"/>
      <c r="AS17" s="264"/>
      <c r="AT17" s="264"/>
      <c r="AU17" s="264"/>
      <c r="AV17" s="264"/>
      <c r="AW17" s="264"/>
      <c r="AX17" s="264"/>
      <c r="AY17" s="264"/>
      <c r="AZ17" s="264"/>
      <c r="BA17" s="264"/>
      <c r="BB17" s="264"/>
      <c r="BC17" s="264"/>
      <c r="BD17" s="264"/>
      <c r="BE17" s="264"/>
      <c r="BF17" s="264"/>
      <c r="BG17" s="264"/>
      <c r="BH17" s="264"/>
      <c r="BI17" s="264"/>
      <c r="BJ17" s="264"/>
      <c r="BK17" s="264"/>
      <c r="BL17" s="281"/>
      <c r="BM17" s="281"/>
      <c r="BN17" s="281"/>
      <c r="BO17" s="281"/>
      <c r="BP17" s="281"/>
      <c r="BQ17" s="281"/>
      <c r="BR17" s="281"/>
      <c r="BS17" s="281"/>
      <c r="BT17" s="281"/>
      <c r="BU17" s="281"/>
      <c r="BV17" s="281"/>
      <c r="BW17" s="281"/>
      <c r="BX17" s="281"/>
      <c r="BY17" s="281"/>
      <c r="BZ17" s="281"/>
    </row>
    <row r="18" spans="2:97" x14ac:dyDescent="0.2">
      <c r="B18" s="262" t="s">
        <v>33</v>
      </c>
      <c r="C18" s="263"/>
      <c r="D18" s="263"/>
      <c r="E18" s="263"/>
      <c r="F18" s="263"/>
      <c r="G18" s="263"/>
      <c r="H18" s="263"/>
      <c r="I18" s="263"/>
      <c r="J18" s="263"/>
      <c r="K18" s="263"/>
      <c r="L18" s="263">
        <f>IF(ISBLANK(VLOOKUP(L$8,'Basisreihen Destatis 2024 B.''21'!$T$8:$W$125,2,FALSE)),"-",VLOOKUP(L$8,'Basisreihen Destatis 2024 B.''21'!$T$8:$W$125,2,FALSE))</f>
        <v>10</v>
      </c>
      <c r="M18" s="263">
        <f>IF(ISBLANK(VLOOKUP(M$8,'Basisreihen Destatis 2024 B.''21'!$T$8:$W$125,2,FALSE)),"-",VLOOKUP(M$8,'Basisreihen Destatis 2024 B.''21'!$T$8:$W$125,2,FALSE))</f>
        <v>10.3</v>
      </c>
      <c r="N18" s="263">
        <f>IF(ISBLANK(VLOOKUP(N$8,'Basisreihen Destatis 2024 B.''21'!$T$8:$W$125,2,FALSE)),"-",VLOOKUP(N$8,'Basisreihen Destatis 2024 B.''21'!$T$8:$W$125,2,FALSE))</f>
        <v>11</v>
      </c>
      <c r="O18" s="263">
        <f>IF(ISBLANK(VLOOKUP(O$8,'Basisreihen Destatis 2024 B.''21'!$T$8:$W$125,2,FALSE)),"-",VLOOKUP(O$8,'Basisreihen Destatis 2024 B.''21'!$T$8:$W$125,2,FALSE))</f>
        <v>11.7</v>
      </c>
      <c r="P18" s="263">
        <f>IF(ISBLANK(VLOOKUP(P$8,'Basisreihen Destatis 2024 B.''21'!$T$8:$W$125,2,FALSE)),"-",VLOOKUP(P$8,'Basisreihen Destatis 2024 B.''21'!$T$8:$W$125,2,FALSE))</f>
        <v>12.6</v>
      </c>
      <c r="Q18" s="263">
        <f>IF(ISBLANK(VLOOKUP(Q$8,'Basisreihen Destatis 2024 B.''21'!$T$8:$W$125,2,FALSE)),"-",VLOOKUP(Q$8,'Basisreihen Destatis 2024 B.''21'!$T$8:$W$125,2,FALSE))</f>
        <v>13.2</v>
      </c>
      <c r="R18" s="263">
        <f>IF(ISBLANK(VLOOKUP(R$8,'Basisreihen Destatis 2024 B.''21'!$T$8:$W$125,2,FALSE)),"-",VLOOKUP(R$8,'Basisreihen Destatis 2024 B.''21'!$T$8:$W$125,2,FALSE))</f>
        <v>13.7</v>
      </c>
      <c r="S18" s="263">
        <f>IF(ISBLANK(VLOOKUP(S$8,'Basisreihen Destatis 2024 B.''21'!$T$8:$W$125,2,FALSE)),"-",VLOOKUP(S$8,'Basisreihen Destatis 2024 B.''21'!$T$8:$W$125,2,FALSE))</f>
        <v>14.2</v>
      </c>
      <c r="T18" s="263">
        <f>IF(ISBLANK(VLOOKUP(T$8,'Basisreihen Destatis 2024 B.''21'!$T$8:$W$125,2,FALSE)),"-",VLOOKUP(T$8,'Basisreihen Destatis 2024 B.''21'!$T$8:$W$125,2,FALSE))</f>
        <v>14.6</v>
      </c>
      <c r="U18" s="263">
        <f>IF(ISBLANK(VLOOKUP(U$8,'Basisreihen Destatis 2024 B.''21'!$T$8:$W$125,2,FALSE)),"-",VLOOKUP(U$8,'Basisreihen Destatis 2024 B.''21'!$T$8:$W$125,2,FALSE))</f>
        <v>13.9</v>
      </c>
      <c r="V18" s="263">
        <f>IF(ISBLANK(VLOOKUP(V$8,'Basisreihen Destatis 2024 B.''21'!$T$8:$W$125,2,FALSE)),"-",VLOOKUP(V$8,'Basisreihen Destatis 2024 B.''21'!$T$8:$W$125,2,FALSE))</f>
        <v>14.6</v>
      </c>
      <c r="W18" s="263">
        <f>IF(ISBLANK(VLOOKUP(W$8,'Basisreihen Destatis 2024 B.''21'!$T$8:$W$125,2,FALSE)),"-",VLOOKUP(W$8,'Basisreihen Destatis 2024 B.''21'!$T$8:$W$125,2,FALSE))</f>
        <v>15.9</v>
      </c>
      <c r="X18" s="263">
        <f>IF(ISBLANK(VLOOKUP(X$8,'Basisreihen Destatis 2024 B.''21'!$T$8:$W$125,2,FALSE)),"-",VLOOKUP(X$8,'Basisreihen Destatis 2024 B.''21'!$T$8:$W$125,2,FALSE))</f>
        <v>18.8</v>
      </c>
      <c r="Y18" s="263">
        <f>IF(ISBLANK(VLOOKUP(Y$8,'Basisreihen Destatis 2024 B.''21'!$T$8:$W$125,2,FALSE)),"-",VLOOKUP(Y$8,'Basisreihen Destatis 2024 B.''21'!$T$8:$W$125,2,FALSE))</f>
        <v>20.9</v>
      </c>
      <c r="Z18" s="263">
        <f>IF(ISBLANK(VLOOKUP(Z$8,'Basisreihen Destatis 2024 B.''21'!$T$8:$W$125,2,FALSE)),"-",VLOOKUP(Z$8,'Basisreihen Destatis 2024 B.''21'!$T$8:$W$125,2,FALSE))</f>
        <v>21.8</v>
      </c>
      <c r="AA18" s="263">
        <f>IF(ISBLANK(VLOOKUP(AA$8,'Basisreihen Destatis 2024 B.''21'!$T$8:$W$125,2,FALSE)),"-",VLOOKUP(AA$8,'Basisreihen Destatis 2024 B.''21'!$T$8:$W$125,2,FALSE))</f>
        <v>23.1</v>
      </c>
      <c r="AB18" s="263">
        <f>IF(ISBLANK(VLOOKUP(AB$8,'Basisreihen Destatis 2024 B.''21'!$T$8:$W$125,2,FALSE)),"-",VLOOKUP(AB$8,'Basisreihen Destatis 2024 B.''21'!$T$8:$W$125,2,FALSE))</f>
        <v>24.5</v>
      </c>
      <c r="AC18" s="263">
        <f>IF(ISBLANK(VLOOKUP(AC$8,'Basisreihen Destatis 2024 B.''21'!$T$8:$W$125,2,FALSE)),"-",VLOOKUP(AC$8,'Basisreihen Destatis 2024 B.''21'!$T$8:$W$125,2,FALSE))</f>
        <v>25.3</v>
      </c>
      <c r="AD18" s="263">
        <f>IF(ISBLANK(VLOOKUP(AD$8,'Basisreihen Destatis 2024 B.''21'!$T$8:$W$125,2,FALSE)),"-",VLOOKUP(AD$8,'Basisreihen Destatis 2024 B.''21'!$T$8:$W$125,2,FALSE))</f>
        <v>26.3</v>
      </c>
      <c r="AE18" s="263">
        <f>IF(ISBLANK(VLOOKUP(AE$8,'Basisreihen Destatis 2024 B.''21'!$T$8:$W$125,2,FALSE)),"-",VLOOKUP(AE$8,'Basisreihen Destatis 2024 B.''21'!$T$8:$W$125,2,FALSE))</f>
        <v>27.4</v>
      </c>
      <c r="AF18" s="263">
        <f>IF(ISBLANK(VLOOKUP(AF$8,'Basisreihen Destatis 2024 B.''21'!$T$8:$W$125,2,FALSE)),"-",VLOOKUP(AF$8,'Basisreihen Destatis 2024 B.''21'!$T$8:$W$125,2,FALSE))</f>
        <v>28.9</v>
      </c>
      <c r="AG18" s="263">
        <f>IF(ISBLANK(VLOOKUP(AG$8,'Basisreihen Destatis 2024 B.''21'!$T$8:$W$125,2,FALSE)),"-",VLOOKUP(AG$8,'Basisreihen Destatis 2024 B.''21'!$T$8:$W$125,2,FALSE))</f>
        <v>31.1</v>
      </c>
      <c r="AH18" s="263">
        <f>IF(ISBLANK(VLOOKUP(AH$8,'Basisreihen Destatis 2024 B.''21'!$T$8:$W$125,2,FALSE)),"-",VLOOKUP(AH$8,'Basisreihen Destatis 2024 B.''21'!$T$8:$W$125,2,FALSE))</f>
        <v>34.299999999999997</v>
      </c>
      <c r="AI18" s="263">
        <f>IF(ISBLANK(VLOOKUP(AI$8,'Basisreihen Destatis 2024 B.''21'!$T$8:$W$125,2,FALSE)),"-",VLOOKUP(AI$8,'Basisreihen Destatis 2024 B.''21'!$T$8:$W$125,2,FALSE))</f>
        <v>36.5</v>
      </c>
      <c r="AJ18" s="263">
        <f>IF(ISBLANK(VLOOKUP(AJ$8,'Basisreihen Destatis 2024 B.''21'!$T$8:$W$125,2,FALSE)),"-",VLOOKUP(AJ$8,'Basisreihen Destatis 2024 B.''21'!$T$8:$W$125,2,FALSE))</f>
        <v>37.9</v>
      </c>
      <c r="AK18" s="263">
        <f>IF(ISBLANK(VLOOKUP(AK$8,'Basisreihen Destatis 2024 B.''21'!$T$8:$W$125,2,FALSE)),"-",VLOOKUP(AK$8,'Basisreihen Destatis 2024 B.''21'!$T$8:$W$125,2,FALSE))</f>
        <v>38.799999999999997</v>
      </c>
      <c r="AL18" s="263">
        <f>IF(ISBLANK(VLOOKUP(AL$8,'Basisreihen Destatis 2024 B.''21'!$T$8:$W$125,2,FALSE)),"-",VLOOKUP(AL$8,'Basisreihen Destatis 2024 B.''21'!$T$8:$W$125,2,FALSE))</f>
        <v>39.700000000000003</v>
      </c>
      <c r="AM18" s="263">
        <f>IF(ISBLANK(VLOOKUP(AM$8,'Basisreihen Destatis 2024 B.''21'!$T$8:$W$125,2,FALSE)),"-",VLOOKUP(AM$8,'Basisreihen Destatis 2024 B.''21'!$T$8:$W$125,2,FALSE))</f>
        <v>40</v>
      </c>
      <c r="AN18" s="263">
        <f>IF(ISBLANK(VLOOKUP(AN$8,'Basisreihen Destatis 2024 B.''21'!$T$8:$W$125,2,FALSE)),"-",VLOOKUP(AN$8,'Basisreihen Destatis 2024 B.''21'!$T$8:$W$125,2,FALSE))</f>
        <v>40.9</v>
      </c>
      <c r="AO18" s="263">
        <f>IF(ISBLANK(VLOOKUP(AO$8,'Basisreihen Destatis 2024 B.''21'!$T$8:$W$125,2,FALSE)),"-",VLOOKUP(AO$8,'Basisreihen Destatis 2024 B.''21'!$T$8:$W$125,2,FALSE))</f>
        <v>41.8</v>
      </c>
      <c r="AP18" s="263">
        <f>IF(ISBLANK(VLOOKUP(AP$8,'Basisreihen Destatis 2024 B.''21'!$T$8:$W$125,2,FALSE)),"-",VLOOKUP(AP$8,'Basisreihen Destatis 2024 B.''21'!$T$8:$W$125,2,FALSE))</f>
        <v>42.7</v>
      </c>
      <c r="AQ18" s="263">
        <f>IF(ISBLANK(VLOOKUP(AQ$8,'Basisreihen Destatis 2024 B.''21'!$T$8:$W$125,2,FALSE)),"-",VLOOKUP(AQ$8,'Basisreihen Destatis 2024 B.''21'!$T$8:$W$125,2,FALSE))</f>
        <v>44.1</v>
      </c>
      <c r="AR18" s="263">
        <f>IF(ISBLANK(VLOOKUP(AR$8,'Basisreihen Destatis 2024 B.''21'!$T$8:$W$125,2,FALSE)),"-",VLOOKUP(AR$8,'Basisreihen Destatis 2024 B.''21'!$T$8:$W$125,2,FALSE))</f>
        <v>46.9</v>
      </c>
      <c r="AS18" s="263">
        <f>IF(ISBLANK(VLOOKUP(AS$8,'Basisreihen Destatis 2024 B.''21'!$T$8:$W$125,2,FALSE)),"-",VLOOKUP(AS$8,'Basisreihen Destatis 2024 B.''21'!$T$8:$W$125,2,FALSE))</f>
        <v>49.8</v>
      </c>
      <c r="AT18" s="263">
        <f>IF(ISBLANK(VLOOKUP(AT$8,'Basisreihen Destatis 2024 B.''21'!$T$8:$W$125,2,FALSE)),"-",VLOOKUP(AT$8,'Basisreihen Destatis 2024 B.''21'!$T$8:$W$125,2,FALSE))</f>
        <v>52.8</v>
      </c>
      <c r="AU18" s="263">
        <f>IF(ISBLANK(VLOOKUP(AU$8,'Basisreihen Destatis 2024 B.''21'!$T$8:$W$125,2,FALSE)),"-",VLOOKUP(AU$8,'Basisreihen Destatis 2024 B.''21'!$T$8:$W$125,2,FALSE))</f>
        <v>55.1</v>
      </c>
      <c r="AV18" s="263">
        <f>IF(ISBLANK(VLOOKUP(AV$8,'Basisreihen Destatis 2024 B.''21'!$T$8:$W$125,2,FALSE)),"-",VLOOKUP(AV$8,'Basisreihen Destatis 2024 B.''21'!$T$8:$W$125,2,FALSE))</f>
        <v>56.3</v>
      </c>
      <c r="AW18" s="263">
        <f>IF(ISBLANK(VLOOKUP(AW$8,'Basisreihen Destatis 2024 B.''21'!$T$8:$W$125,2,FALSE)),"-",VLOOKUP(AW$8,'Basisreihen Destatis 2024 B.''21'!$T$8:$W$125,2,FALSE))</f>
        <v>57.6</v>
      </c>
      <c r="AX18" s="263">
        <f>IF(ISBLANK(VLOOKUP(AX$8,'Basisreihen Destatis 2024 B.''21'!$T$8:$W$125,2,FALSE)),"-",VLOOKUP(AX$8,'Basisreihen Destatis 2024 B.''21'!$T$8:$W$125,2,FALSE))</f>
        <v>57.7</v>
      </c>
      <c r="AY18" s="263">
        <f>IF(ISBLANK(VLOOKUP(AY$8,'Basisreihen Destatis 2024 B.''21'!$T$8:$W$125,2,FALSE)),"-",VLOOKUP(AY$8,'Basisreihen Destatis 2024 B.''21'!$T$8:$W$125,2,FALSE))</f>
        <v>57.4</v>
      </c>
      <c r="AZ18" s="263">
        <f>IF(ISBLANK(VLOOKUP(AZ$8,'Basisreihen Destatis 2024 B.''21'!$T$8:$W$125,2,FALSE)),"-",VLOOKUP(AZ$8,'Basisreihen Destatis 2024 B.''21'!$T$8:$W$125,2,FALSE))</f>
        <v>57.5</v>
      </c>
      <c r="BA18" s="263">
        <f>IF(ISBLANK(VLOOKUP(BA$8,'Basisreihen Destatis 2024 B.''21'!$T$8:$W$125,2,FALSE)),"-",VLOOKUP(BA$8,'Basisreihen Destatis 2024 B.''21'!$T$8:$W$125,2,FALSE))</f>
        <v>57.3</v>
      </c>
      <c r="BB18" s="263">
        <f>IF(ISBLANK(VLOOKUP(BB$8,'Basisreihen Destatis 2024 B.''21'!$T$8:$W$125,2,FALSE)),"-",VLOOKUP(BB$8,'Basisreihen Destatis 2024 B.''21'!$T$8:$W$125,2,FALSE))</f>
        <v>57.8</v>
      </c>
      <c r="BC18" s="263">
        <f>IF(ISBLANK(VLOOKUP(BC$8,'Basisreihen Destatis 2024 B.''21'!$T$8:$W$125,2,FALSE)),"-",VLOOKUP(BC$8,'Basisreihen Destatis 2024 B.''21'!$T$8:$W$125,2,FALSE))</f>
        <v>57.9</v>
      </c>
      <c r="BD18" s="263">
        <f>IF(ISBLANK(VLOOKUP(BD$8,'Basisreihen Destatis 2024 B.''21'!$T$8:$W$125,2,FALSE)),"-",VLOOKUP(BD$8,'Basisreihen Destatis 2024 B.''21'!$T$8:$W$125,2,FALSE))</f>
        <v>58</v>
      </c>
      <c r="BE18" s="263">
        <f>IF(ISBLANK(VLOOKUP(BE$8,'Basisreihen Destatis 2024 B.''21'!$T$8:$W$125,2,FALSE)),"-",VLOOKUP(BE$8,'Basisreihen Destatis 2024 B.''21'!$T$8:$W$125,2,FALSE))</f>
        <v>58.2</v>
      </c>
      <c r="BF18" s="263">
        <f>IF(ISBLANK(VLOOKUP(BF$8,'Basisreihen Destatis 2024 B.''21'!$T$8:$W$125,2,FALSE)),"-",VLOOKUP(BF$8,'Basisreihen Destatis 2024 B.''21'!$T$8:$W$125,2,FALSE))</f>
        <v>59.1</v>
      </c>
      <c r="BG18" s="263">
        <f>IF(ISBLANK(VLOOKUP(BG$8,'Basisreihen Destatis 2024 B.''21'!$T$8:$W$125,2,FALSE)),"-",VLOOKUP(BG$8,'Basisreihen Destatis 2024 B.''21'!$T$8:$W$125,2,FALSE))</f>
        <v>60.3</v>
      </c>
      <c r="BH18" s="263">
        <f>IF(ISBLANK(VLOOKUP(BH$8,'Basisreihen Destatis 2024 B.''21'!$T$8:$W$125,2,FALSE)),"-",VLOOKUP(BH$8,'Basisreihen Destatis 2024 B.''21'!$T$8:$W$125,2,FALSE))</f>
        <v>61.7</v>
      </c>
      <c r="BI18" s="263">
        <f>IF(ISBLANK(VLOOKUP(BI$8,'Basisreihen Destatis 2024 B.''21'!$T$8:$W$125,2,FALSE)),"-",VLOOKUP(BI$8,'Basisreihen Destatis 2024 B.''21'!$T$8:$W$125,2,FALSE))</f>
        <v>66.099999999999994</v>
      </c>
      <c r="BJ18" s="263">
        <f>IF(ISBLANK(VLOOKUP(BJ$8,'Basisreihen Destatis 2024 B.''21'!$T$8:$W$125,2,FALSE)),"-",VLOOKUP(BJ$8,'Basisreihen Destatis 2024 B.''21'!$T$8:$W$125,2,FALSE))</f>
        <v>68.5</v>
      </c>
      <c r="BK18" s="263">
        <f>IF(ISBLANK(VLOOKUP(BK$8,'Basisreihen Destatis 2024 B.''21'!$T$8:$W$125,2,FALSE)),"-",VLOOKUP(BK$8,'Basisreihen Destatis 2024 B.''21'!$T$8:$W$125,2,FALSE))</f>
        <v>69.3</v>
      </c>
      <c r="BL18" s="263">
        <f>IF(ISBLANK(VLOOKUP(BL$8,'Basisreihen Destatis 2024 B.''21'!$T$8:$W$125,2,FALSE)),"-",VLOOKUP(BL$8,'Basisreihen Destatis 2024 B.''21'!$T$8:$W$125,2,FALSE))</f>
        <v>70</v>
      </c>
      <c r="BM18" s="263">
        <f>IF(ISBLANK(VLOOKUP(BM$8,'Basisreihen Destatis 2024 B.''21'!$T$8:$W$125,2,FALSE)),"-",VLOOKUP(BM$8,'Basisreihen Destatis 2024 B.''21'!$T$8:$W$125,2,FALSE))</f>
        <v>72.2</v>
      </c>
      <c r="BN18" s="263">
        <f>IF(ISBLANK(VLOOKUP(BN$8,'Basisreihen Destatis 2024 B.''21'!$T$8:$W$125,2,FALSE)),"-",VLOOKUP(BN$8,'Basisreihen Destatis 2024 B.''21'!$T$8:$W$125,2,FALSE))</f>
        <v>74.099999999999994</v>
      </c>
      <c r="BO18" s="263">
        <f>IF(ISBLANK(VLOOKUP(BO$8,'Basisreihen Destatis 2024 B.''21'!$T$8:$W$125,2,FALSE)),"-",VLOOKUP(BO$8,'Basisreihen Destatis 2024 B.''21'!$T$8:$W$125,2,FALSE))</f>
        <v>75.5</v>
      </c>
      <c r="BP18" s="263">
        <f>IF(ISBLANK(VLOOKUP(BP$8,'Basisreihen Destatis 2024 B.''21'!$T$8:$W$125,2,FALSE)),"-",VLOOKUP(BP$8,'Basisreihen Destatis 2024 B.''21'!$T$8:$W$125,2,FALSE))</f>
        <v>76.8</v>
      </c>
      <c r="BQ18" s="263">
        <f>IF(ISBLANK(VLOOKUP(BQ$8,'Basisreihen Destatis 2024 B.''21'!$T$8:$W$125,2,FALSE)),"-",VLOOKUP(BQ$8,'Basisreihen Destatis 2024 B.''21'!$T$8:$W$125,2,FALSE))</f>
        <v>78.099999999999994</v>
      </c>
      <c r="BR18" s="263">
        <f>IF(ISBLANK(VLOOKUP(BR$8,'Basisreihen Destatis 2024 B.''21'!$T$8:$W$125,2,FALSE)),"-",VLOOKUP(BR$8,'Basisreihen Destatis 2024 B.''21'!$T$8:$W$125,2,FALSE))</f>
        <v>79.7</v>
      </c>
      <c r="BS18" s="263">
        <f>IF(ISBLANK(VLOOKUP(BS$8,'Basisreihen Destatis 2024 B.''21'!$T$8:$W$125,2,FALSE)),"-",VLOOKUP(BS$8,'Basisreihen Destatis 2024 B.''21'!$T$8:$W$125,2,FALSE))</f>
        <v>82.4</v>
      </c>
      <c r="BT18" s="263">
        <f>IF(ISBLANK(VLOOKUP(BT$8,'Basisreihen Destatis 2024 B.''21'!$T$8:$W$125,2,FALSE)),"-",VLOOKUP(BT$8,'Basisreihen Destatis 2024 B.''21'!$T$8:$W$125,2,FALSE))</f>
        <v>86.1</v>
      </c>
      <c r="BU18" s="263">
        <f>IF(ISBLANK(VLOOKUP(BU$8,'Basisreihen Destatis 2024 B.''21'!$T$8:$W$125,2,FALSE)),"-",VLOOKUP(BU$8,'Basisreihen Destatis 2024 B.''21'!$T$8:$W$125,2,FALSE))</f>
        <v>89.9</v>
      </c>
      <c r="BV18" s="263">
        <f>IF(ISBLANK(VLOOKUP(BV$8,'Basisreihen Destatis 2024 B.''21'!$T$8:$W$125,2,FALSE)),"-",VLOOKUP(BV$8,'Basisreihen Destatis 2024 B.''21'!$T$8:$W$125,2,FALSE))</f>
        <v>91.3</v>
      </c>
      <c r="BW18" s="263">
        <f>IF(ISBLANK(VLOOKUP(BW$8,'Basisreihen Destatis 2024 B.''21'!$T$8:$W$125,2,FALSE)),"-",VLOOKUP(BW$8,'Basisreihen Destatis 2024 B.''21'!$T$8:$W$125,2,FALSE))</f>
        <v>100</v>
      </c>
      <c r="BX18" s="263">
        <f>IF(ISBLANK(VLOOKUP(BX$8,'Basisreihen Destatis 2024 B.''21'!$T$8:$W$125,2,FALSE)),"-",VLOOKUP(BX$8,'Basisreihen Destatis 2024 B.''21'!$T$8:$W$125,2,FALSE))</f>
        <v>117.2</v>
      </c>
      <c r="BY18" s="263">
        <f>IF(ISBLANK(VLOOKUP(BY$8,'Basisreihen Destatis 2024 B.''21'!$T$8:$W$125,2,FALSE)),"-",VLOOKUP(BY$8,'Basisreihen Destatis 2024 B.''21'!$T$8:$W$125,2,FALSE))</f>
        <v>127</v>
      </c>
      <c r="BZ18" s="263">
        <f>IF(ISBLANK(VLOOKUP(BZ$8,'Basisreihen Destatis 2024 B.''21'!$T$8:$W$125,2,FALSE)),"-",VLOOKUP(BZ$8,'Basisreihen Destatis 2024 B.''21'!$T$8:$W$125,2,FALSE))</f>
        <v>130.69999999999999</v>
      </c>
    </row>
    <row r="19" spans="2:97" x14ac:dyDescent="0.2">
      <c r="B19" s="262" t="s">
        <v>36</v>
      </c>
      <c r="C19" s="263"/>
      <c r="D19" s="263"/>
      <c r="E19" s="263"/>
      <c r="F19" s="263"/>
      <c r="G19" s="263"/>
      <c r="H19" s="263"/>
      <c r="I19" s="263"/>
      <c r="J19" s="263"/>
      <c r="K19" s="263"/>
      <c r="L19" s="263">
        <f>IF(ISBLANK(VLOOKUP(L$8,'Basisreihen Destatis 2024 B.''21'!$T$8:$W$125,3,FALSE)),"-",VLOOKUP(L$8,'Basisreihen Destatis 2024 B.''21'!$T$8:$W$125,3,FALSE))</f>
        <v>15.4</v>
      </c>
      <c r="M19" s="263">
        <f>IF(ISBLANK(VLOOKUP(M$8,'Basisreihen Destatis 2024 B.''21'!$T$8:$W$125,3,FALSE)),"-",VLOOKUP(M$8,'Basisreihen Destatis 2024 B.''21'!$T$8:$W$125,3,FALSE))</f>
        <v>16.600000000000001</v>
      </c>
      <c r="N19" s="263">
        <f>IF(ISBLANK(VLOOKUP(N$8,'Basisreihen Destatis 2024 B.''21'!$T$8:$W$125,3,FALSE)),"-",VLOOKUP(N$8,'Basisreihen Destatis 2024 B.''21'!$T$8:$W$125,3,FALSE))</f>
        <v>17.899999999999999</v>
      </c>
      <c r="O19" s="263">
        <f>IF(ISBLANK(VLOOKUP(O$8,'Basisreihen Destatis 2024 B.''21'!$T$8:$W$125,3,FALSE)),"-",VLOOKUP(O$8,'Basisreihen Destatis 2024 B.''21'!$T$8:$W$125,3,FALSE))</f>
        <v>19.2</v>
      </c>
      <c r="P19" s="263">
        <f>IF(ISBLANK(VLOOKUP(P$8,'Basisreihen Destatis 2024 B.''21'!$T$8:$W$125,3,FALSE)),"-",VLOOKUP(P$8,'Basisreihen Destatis 2024 B.''21'!$T$8:$W$125,3,FALSE))</f>
        <v>20.399999999999999</v>
      </c>
      <c r="Q19" s="263">
        <f>IF(ISBLANK(VLOOKUP(Q$8,'Basisreihen Destatis 2024 B.''21'!$T$8:$W$125,3,FALSE)),"-",VLOOKUP(Q$8,'Basisreihen Destatis 2024 B.''21'!$T$8:$W$125,3,FALSE))</f>
        <v>21.4</v>
      </c>
      <c r="R19" s="263">
        <f>IF(ISBLANK(VLOOKUP(R$8,'Basisreihen Destatis 2024 B.''21'!$T$8:$W$125,3,FALSE)),"-",VLOOKUP(R$8,'Basisreihen Destatis 2024 B.''21'!$T$8:$W$125,3,FALSE))</f>
        <v>21.7</v>
      </c>
      <c r="S19" s="263">
        <f>IF(ISBLANK(VLOOKUP(S$8,'Basisreihen Destatis 2024 B.''21'!$T$8:$W$125,3,FALSE)),"-",VLOOKUP(S$8,'Basisreihen Destatis 2024 B.''21'!$T$8:$W$125,3,FALSE))</f>
        <v>21.2</v>
      </c>
      <c r="T19" s="263">
        <f>IF(ISBLANK(VLOOKUP(T$8,'Basisreihen Destatis 2024 B.''21'!$T$8:$W$125,3,FALSE)),"-",VLOOKUP(T$8,'Basisreihen Destatis 2024 B.''21'!$T$8:$W$125,3,FALSE))</f>
        <v>21.3</v>
      </c>
      <c r="U19" s="263">
        <f>IF(ISBLANK(VLOOKUP(U$8,'Basisreihen Destatis 2024 B.''21'!$T$8:$W$125,3,FALSE)),"-",VLOOKUP(U$8,'Basisreihen Destatis 2024 B.''21'!$T$8:$W$125,3,FALSE))</f>
        <v>20.399999999999999</v>
      </c>
      <c r="V19" s="263">
        <f>IF(ISBLANK(VLOOKUP(V$8,'Basisreihen Destatis 2024 B.''21'!$T$8:$W$125,3,FALSE)),"-",VLOOKUP(V$8,'Basisreihen Destatis 2024 B.''21'!$T$8:$W$125,3,FALSE))</f>
        <v>21.6</v>
      </c>
      <c r="W19" s="263">
        <f>IF(ISBLANK(VLOOKUP(W$8,'Basisreihen Destatis 2024 B.''21'!$T$8:$W$125,3,FALSE)),"-",VLOOKUP(W$8,'Basisreihen Destatis 2024 B.''21'!$T$8:$W$125,3,FALSE))</f>
        <v>22.6</v>
      </c>
      <c r="X19" s="263">
        <f>IF(ISBLANK(VLOOKUP(X$8,'Basisreihen Destatis 2024 B.''21'!$T$8:$W$125,3,FALSE)),"-",VLOOKUP(X$8,'Basisreihen Destatis 2024 B.''21'!$T$8:$W$125,3,FALSE))</f>
        <v>26.4</v>
      </c>
      <c r="Y19" s="263">
        <f>IF(ISBLANK(VLOOKUP(Y$8,'Basisreihen Destatis 2024 B.''21'!$T$8:$W$125,3,FALSE)),"-",VLOOKUP(Y$8,'Basisreihen Destatis 2024 B.''21'!$T$8:$W$125,3,FALSE))</f>
        <v>28.6</v>
      </c>
      <c r="Z19" s="263">
        <f>IF(ISBLANK(VLOOKUP(Z$8,'Basisreihen Destatis 2024 B.''21'!$T$8:$W$125,3,FALSE)),"-",VLOOKUP(Z$8,'Basisreihen Destatis 2024 B.''21'!$T$8:$W$125,3,FALSE))</f>
        <v>29.6</v>
      </c>
      <c r="AA19" s="263">
        <f>IF(ISBLANK(VLOOKUP(AA$8,'Basisreihen Destatis 2024 B.''21'!$T$8:$W$125,3,FALSE)),"-",VLOOKUP(AA$8,'Basisreihen Destatis 2024 B.''21'!$T$8:$W$125,3,FALSE))</f>
        <v>30.8</v>
      </c>
      <c r="AB19" s="263">
        <f>IF(ISBLANK(VLOOKUP(AB$8,'Basisreihen Destatis 2024 B.''21'!$T$8:$W$125,3,FALSE)),"-",VLOOKUP(AB$8,'Basisreihen Destatis 2024 B.''21'!$T$8:$W$125,3,FALSE))</f>
        <v>32.799999999999997</v>
      </c>
      <c r="AC19" s="263">
        <f>IF(ISBLANK(VLOOKUP(AC$8,'Basisreihen Destatis 2024 B.''21'!$T$8:$W$125,3,FALSE)),"-",VLOOKUP(AC$8,'Basisreihen Destatis 2024 B.''21'!$T$8:$W$125,3,FALSE))</f>
        <v>33.4</v>
      </c>
      <c r="AD19" s="263">
        <f>IF(ISBLANK(VLOOKUP(AD$8,'Basisreihen Destatis 2024 B.''21'!$T$8:$W$125,3,FALSE)),"-",VLOOKUP(AD$8,'Basisreihen Destatis 2024 B.''21'!$T$8:$W$125,3,FALSE))</f>
        <v>34</v>
      </c>
      <c r="AE19" s="263">
        <f>IF(ISBLANK(VLOOKUP(AE$8,'Basisreihen Destatis 2024 B.''21'!$T$8:$W$125,3,FALSE)),"-",VLOOKUP(AE$8,'Basisreihen Destatis 2024 B.''21'!$T$8:$W$125,3,FALSE))</f>
        <v>35.299999999999997</v>
      </c>
      <c r="AF19" s="263">
        <f>IF(ISBLANK(VLOOKUP(AF$8,'Basisreihen Destatis 2024 B.''21'!$T$8:$W$125,3,FALSE)),"-",VLOOKUP(AF$8,'Basisreihen Destatis 2024 B.''21'!$T$8:$W$125,3,FALSE))</f>
        <v>37.6</v>
      </c>
      <c r="AG19" s="263">
        <f>IF(ISBLANK(VLOOKUP(AG$8,'Basisreihen Destatis 2024 B.''21'!$T$8:$W$125,3,FALSE)),"-",VLOOKUP(AG$8,'Basisreihen Destatis 2024 B.''21'!$T$8:$W$125,3,FALSE))</f>
        <v>41.5</v>
      </c>
      <c r="AH19" s="263">
        <f>IF(ISBLANK(VLOOKUP(AH$8,'Basisreihen Destatis 2024 B.''21'!$T$8:$W$125,3,FALSE)),"-",VLOOKUP(AH$8,'Basisreihen Destatis 2024 B.''21'!$T$8:$W$125,3,FALSE))</f>
        <v>46.1</v>
      </c>
      <c r="AI19" s="263">
        <f>IF(ISBLANK(VLOOKUP(AI$8,'Basisreihen Destatis 2024 B.''21'!$T$8:$W$125,3,FALSE)),"-",VLOOKUP(AI$8,'Basisreihen Destatis 2024 B.''21'!$T$8:$W$125,3,FALSE))</f>
        <v>47.4</v>
      </c>
      <c r="AJ19" s="263">
        <f>IF(ISBLANK(VLOOKUP(AJ$8,'Basisreihen Destatis 2024 B.''21'!$T$8:$W$125,3,FALSE)),"-",VLOOKUP(AJ$8,'Basisreihen Destatis 2024 B.''21'!$T$8:$W$125,3,FALSE))</f>
        <v>46.6</v>
      </c>
      <c r="AK19" s="263">
        <f>IF(ISBLANK(VLOOKUP(AK$8,'Basisreihen Destatis 2024 B.''21'!$T$8:$W$125,3,FALSE)),"-",VLOOKUP(AK$8,'Basisreihen Destatis 2024 B.''21'!$T$8:$W$125,3,FALSE))</f>
        <v>46.6</v>
      </c>
      <c r="AL19" s="263">
        <f>IF(ISBLANK(VLOOKUP(AL$8,'Basisreihen Destatis 2024 B.''21'!$T$8:$W$125,3,FALSE)),"-",VLOOKUP(AL$8,'Basisreihen Destatis 2024 B.''21'!$T$8:$W$125,3,FALSE))</f>
        <v>47.3</v>
      </c>
      <c r="AM19" s="263">
        <f>IF(ISBLANK(VLOOKUP(AM$8,'Basisreihen Destatis 2024 B.''21'!$T$8:$W$125,3,FALSE)),"-",VLOOKUP(AM$8,'Basisreihen Destatis 2024 B.''21'!$T$8:$W$125,3,FALSE))</f>
        <v>47.5</v>
      </c>
      <c r="AN19" s="263">
        <f>IF(ISBLANK(VLOOKUP(AN$8,'Basisreihen Destatis 2024 B.''21'!$T$8:$W$125,3,FALSE)),"-",VLOOKUP(AN$8,'Basisreihen Destatis 2024 B.''21'!$T$8:$W$125,3,FALSE))</f>
        <v>48.6</v>
      </c>
      <c r="AO19" s="263">
        <f>IF(ISBLANK(VLOOKUP(AO$8,'Basisreihen Destatis 2024 B.''21'!$T$8:$W$125,3,FALSE)),"-",VLOOKUP(AO$8,'Basisreihen Destatis 2024 B.''21'!$T$8:$W$125,3,FALSE))</f>
        <v>49.4</v>
      </c>
      <c r="AP19" s="263">
        <f>IF(ISBLANK(VLOOKUP(AP$8,'Basisreihen Destatis 2024 B.''21'!$T$8:$W$125,3,FALSE)),"-",VLOOKUP(AP$8,'Basisreihen Destatis 2024 B.''21'!$T$8:$W$125,3,FALSE))</f>
        <v>50.1</v>
      </c>
      <c r="AQ19" s="263">
        <f>IF(ISBLANK(VLOOKUP(AQ$8,'Basisreihen Destatis 2024 B.''21'!$T$8:$W$125,3,FALSE)),"-",VLOOKUP(AQ$8,'Basisreihen Destatis 2024 B.''21'!$T$8:$W$125,3,FALSE))</f>
        <v>51.5</v>
      </c>
      <c r="AR19" s="263">
        <f>IF(ISBLANK(VLOOKUP(AR$8,'Basisreihen Destatis 2024 B.''21'!$T$8:$W$125,3,FALSE)),"-",VLOOKUP(AR$8,'Basisreihen Destatis 2024 B.''21'!$T$8:$W$125,3,FALSE))</f>
        <v>55.1</v>
      </c>
      <c r="AS19" s="263">
        <f>IF(ISBLANK(VLOOKUP(AS$8,'Basisreihen Destatis 2024 B.''21'!$T$8:$W$125,3,FALSE)),"-",VLOOKUP(AS$8,'Basisreihen Destatis 2024 B.''21'!$T$8:$W$125,3,FALSE))</f>
        <v>59.1</v>
      </c>
      <c r="AT19" s="263">
        <f>IF(ISBLANK(VLOOKUP(AT$8,'Basisreihen Destatis 2024 B.''21'!$T$8:$W$125,3,FALSE)),"-",VLOOKUP(AT$8,'Basisreihen Destatis 2024 B.''21'!$T$8:$W$125,3,FALSE))</f>
        <v>62.9</v>
      </c>
      <c r="AU19" s="263">
        <f>IF(ISBLANK(VLOOKUP(AU$8,'Basisreihen Destatis 2024 B.''21'!$T$8:$W$125,3,FALSE)),"-",VLOOKUP(AU$8,'Basisreihen Destatis 2024 B.''21'!$T$8:$W$125,3,FALSE))</f>
        <v>65.3</v>
      </c>
      <c r="AV19" s="263">
        <f>IF(ISBLANK(VLOOKUP(AV$8,'Basisreihen Destatis 2024 B.''21'!$T$8:$W$125,3,FALSE)),"-",VLOOKUP(AV$8,'Basisreihen Destatis 2024 B.''21'!$T$8:$W$125,3,FALSE))</f>
        <v>66</v>
      </c>
      <c r="AW19" s="263">
        <f>IF(ISBLANK(VLOOKUP(AW$8,'Basisreihen Destatis 2024 B.''21'!$T$8:$W$125,3,FALSE)),"-",VLOOKUP(AW$8,'Basisreihen Destatis 2024 B.''21'!$T$8:$W$125,3,FALSE))</f>
        <v>66.599999999999994</v>
      </c>
      <c r="AX19" s="263">
        <f>IF(ISBLANK(VLOOKUP(AX$8,'Basisreihen Destatis 2024 B.''21'!$T$8:$W$125,3,FALSE)),"-",VLOOKUP(AX$8,'Basisreihen Destatis 2024 B.''21'!$T$8:$W$125,3,FALSE))</f>
        <v>65.5</v>
      </c>
      <c r="AY19" s="263">
        <f>IF(ISBLANK(VLOOKUP(AY$8,'Basisreihen Destatis 2024 B.''21'!$T$8:$W$125,3,FALSE)),"-",VLOOKUP(AY$8,'Basisreihen Destatis 2024 B.''21'!$T$8:$W$125,3,FALSE))</f>
        <v>64.3</v>
      </c>
      <c r="AZ19" s="263">
        <f>IF(ISBLANK(VLOOKUP(AZ$8,'Basisreihen Destatis 2024 B.''21'!$T$8:$W$125,3,FALSE)),"-",VLOOKUP(AZ$8,'Basisreihen Destatis 2024 B.''21'!$T$8:$W$125,3,FALSE))</f>
        <v>63.7</v>
      </c>
      <c r="BA19" s="263">
        <f>IF(ISBLANK(VLOOKUP(BA$8,'Basisreihen Destatis 2024 B.''21'!$T$8:$W$125,3,FALSE)),"-",VLOOKUP(BA$8,'Basisreihen Destatis 2024 B.''21'!$T$8:$W$125,3,FALSE))</f>
        <v>63.4</v>
      </c>
      <c r="BB19" s="263">
        <f>IF(ISBLANK(VLOOKUP(BB$8,'Basisreihen Destatis 2024 B.''21'!$T$8:$W$125,3,FALSE)),"-",VLOOKUP(BB$8,'Basisreihen Destatis 2024 B.''21'!$T$8:$W$125,3,FALSE))</f>
        <v>63.6</v>
      </c>
      <c r="BC19" s="263">
        <f>IF(ISBLANK(VLOOKUP(BC$8,'Basisreihen Destatis 2024 B.''21'!$T$8:$W$125,3,FALSE)),"-",VLOOKUP(BC$8,'Basisreihen Destatis 2024 B.''21'!$T$8:$W$125,3,FALSE))</f>
        <v>63.4</v>
      </c>
      <c r="BD19" s="263">
        <f>IF(ISBLANK(VLOOKUP(BD$8,'Basisreihen Destatis 2024 B.''21'!$T$8:$W$125,3,FALSE)),"-",VLOOKUP(BD$8,'Basisreihen Destatis 2024 B.''21'!$T$8:$W$125,3,FALSE))</f>
        <v>63.3</v>
      </c>
      <c r="BE19" s="263">
        <f>IF(ISBLANK(VLOOKUP(BE$8,'Basisreihen Destatis 2024 B.''21'!$T$8:$W$125,3,FALSE)),"-",VLOOKUP(BE$8,'Basisreihen Destatis 2024 B.''21'!$T$8:$W$125,3,FALSE))</f>
        <v>63.1</v>
      </c>
      <c r="BF19" s="263">
        <f>IF(ISBLANK(VLOOKUP(BF$8,'Basisreihen Destatis 2024 B.''21'!$T$8:$W$125,3,FALSE)),"-",VLOOKUP(BF$8,'Basisreihen Destatis 2024 B.''21'!$T$8:$W$125,3,FALSE))</f>
        <v>63</v>
      </c>
      <c r="BG19" s="263">
        <f>IF(ISBLANK(VLOOKUP(BG$8,'Basisreihen Destatis 2024 B.''21'!$T$8:$W$125,3,FALSE)),"-",VLOOKUP(BG$8,'Basisreihen Destatis 2024 B.''21'!$T$8:$W$125,3,FALSE))</f>
        <v>63.1</v>
      </c>
      <c r="BH19" s="263">
        <f>IF(ISBLANK(VLOOKUP(BH$8,'Basisreihen Destatis 2024 B.''21'!$T$8:$W$125,3,FALSE)),"-",VLOOKUP(BH$8,'Basisreihen Destatis 2024 B.''21'!$T$8:$W$125,3,FALSE))</f>
        <v>64.7</v>
      </c>
      <c r="BI19" s="263">
        <f>IF(ISBLANK(VLOOKUP(BI$8,'Basisreihen Destatis 2024 B.''21'!$T$8:$W$125,3,FALSE)),"-",VLOOKUP(BI$8,'Basisreihen Destatis 2024 B.''21'!$T$8:$W$125,3,FALSE))</f>
        <v>68.400000000000006</v>
      </c>
      <c r="BJ19" s="263">
        <f>IF(ISBLANK(VLOOKUP(BJ$8,'Basisreihen Destatis 2024 B.''21'!$T$8:$W$125,3,FALSE)),"-",VLOOKUP(BJ$8,'Basisreihen Destatis 2024 B.''21'!$T$8:$W$125,3,FALSE))</f>
        <v>70.5</v>
      </c>
      <c r="BK19" s="263">
        <f>IF(ISBLANK(VLOOKUP(BK$8,'Basisreihen Destatis 2024 B.''21'!$T$8:$W$125,3,FALSE)),"-",VLOOKUP(BK$8,'Basisreihen Destatis 2024 B.''21'!$T$8:$W$125,3,FALSE))</f>
        <v>71.7</v>
      </c>
      <c r="BL19" s="263">
        <f>IF(ISBLANK(VLOOKUP(BL$8,'Basisreihen Destatis 2024 B.''21'!$T$8:$W$125,3,FALSE)),"-",VLOOKUP(BL$8,'Basisreihen Destatis 2024 B.''21'!$T$8:$W$125,3,FALSE))</f>
        <v>72</v>
      </c>
      <c r="BM19" s="263">
        <f>IF(ISBLANK(VLOOKUP(BM$8,'Basisreihen Destatis 2024 B.''21'!$T$8:$W$125,3,FALSE)),"-",VLOOKUP(BM$8,'Basisreihen Destatis 2024 B.''21'!$T$8:$W$125,3,FALSE))</f>
        <v>73.400000000000006</v>
      </c>
      <c r="BN19" s="263">
        <f>IF(ISBLANK(VLOOKUP(BN$8,'Basisreihen Destatis 2024 B.''21'!$T$8:$W$125,3,FALSE)),"-",VLOOKUP(BN$8,'Basisreihen Destatis 2024 B.''21'!$T$8:$W$125,3,FALSE))</f>
        <v>75.3</v>
      </c>
      <c r="BO19" s="263">
        <f>IF(ISBLANK(VLOOKUP(BO$8,'Basisreihen Destatis 2024 B.''21'!$T$8:$W$125,3,FALSE)),"-",VLOOKUP(BO$8,'Basisreihen Destatis 2024 B.''21'!$T$8:$W$125,3,FALSE))</f>
        <v>76.599999999999994</v>
      </c>
      <c r="BP19" s="263">
        <f>IF(ISBLANK(VLOOKUP(BP$8,'Basisreihen Destatis 2024 B.''21'!$T$8:$W$125,3,FALSE)),"-",VLOOKUP(BP$8,'Basisreihen Destatis 2024 B.''21'!$T$8:$W$125,3,FALSE))</f>
        <v>77.8</v>
      </c>
      <c r="BQ19" s="263">
        <f>IF(ISBLANK(VLOOKUP(BQ$8,'Basisreihen Destatis 2024 B.''21'!$T$8:$W$125,3,FALSE)),"-",VLOOKUP(BQ$8,'Basisreihen Destatis 2024 B.''21'!$T$8:$W$125,3,FALSE))</f>
        <v>79.3</v>
      </c>
      <c r="BR19" s="263">
        <f>IF(ISBLANK(VLOOKUP(BR$8,'Basisreihen Destatis 2024 B.''21'!$T$8:$W$125,3,FALSE)),"-",VLOOKUP(BR$8,'Basisreihen Destatis 2024 B.''21'!$T$8:$W$125,3,FALSE))</f>
        <v>80.599999999999994</v>
      </c>
      <c r="BS19" s="263">
        <f>IF(ISBLANK(VLOOKUP(BS$8,'Basisreihen Destatis 2024 B.''21'!$T$8:$W$125,3,FALSE)),"-",VLOOKUP(BS$8,'Basisreihen Destatis 2024 B.''21'!$T$8:$W$125,3,FALSE))</f>
        <v>83.5</v>
      </c>
      <c r="BT19" s="263">
        <f>IF(ISBLANK(VLOOKUP(BT$8,'Basisreihen Destatis 2024 B.''21'!$T$8:$W$125,3,FALSE)),"-",VLOOKUP(BT$8,'Basisreihen Destatis 2024 B.''21'!$T$8:$W$125,3,FALSE))</f>
        <v>88.3</v>
      </c>
      <c r="BU19" s="263">
        <f>IF(ISBLANK(VLOOKUP(BU$8,'Basisreihen Destatis 2024 B.''21'!$T$8:$W$125,3,FALSE)),"-",VLOOKUP(BU$8,'Basisreihen Destatis 2024 B.''21'!$T$8:$W$125,3,FALSE))</f>
        <v>93.2</v>
      </c>
      <c r="BV19" s="263">
        <f>IF(ISBLANK(VLOOKUP(BV$8,'Basisreihen Destatis 2024 B.''21'!$T$8:$W$125,3,FALSE)),"-",VLOOKUP(BV$8,'Basisreihen Destatis 2024 B.''21'!$T$8:$W$125,3,FALSE))</f>
        <v>94.2</v>
      </c>
      <c r="BW19" s="263">
        <f>IF(ISBLANK(VLOOKUP(BW$8,'Basisreihen Destatis 2024 B.''21'!$T$8:$W$125,3,FALSE)),"-",VLOOKUP(BW$8,'Basisreihen Destatis 2024 B.''21'!$T$8:$W$125,3,FALSE))</f>
        <v>100</v>
      </c>
      <c r="BX19" s="263">
        <f>IF(ISBLANK(VLOOKUP(BX$8,'Basisreihen Destatis 2024 B.''21'!$T$8:$W$125,3,FALSE)),"-",VLOOKUP(BX$8,'Basisreihen Destatis 2024 B.''21'!$T$8:$W$125,3,FALSE))</f>
        <v>115</v>
      </c>
      <c r="BY19" s="263">
        <f>IF(ISBLANK(VLOOKUP(BY$8,'Basisreihen Destatis 2024 B.''21'!$T$8:$W$125,3,FALSE)),"-",VLOOKUP(BY$8,'Basisreihen Destatis 2024 B.''21'!$T$8:$W$125,3,FALSE))</f>
        <v>126</v>
      </c>
      <c r="BZ19" s="263">
        <f>IF(ISBLANK(VLOOKUP(BZ$8,'Basisreihen Destatis 2024 B.''21'!$T$8:$W$125,3,FALSE)),"-",VLOOKUP(BZ$8,'Basisreihen Destatis 2024 B.''21'!$T$8:$W$125,3,FALSE))</f>
        <v>131.19999999999999</v>
      </c>
    </row>
    <row r="20" spans="2:97" x14ac:dyDescent="0.2">
      <c r="B20" s="262" t="s">
        <v>38</v>
      </c>
      <c r="C20" s="263">
        <f>IF(ISBLANK(VLOOKUP(C$8,'Basisreihen Destatis 2024 B.''21'!$T$8:$W$125,4,FALSE)),"-",VLOOKUP(C$8,'Basisreihen Destatis 2024 B.''21'!$T$8:$W$125,4,FALSE))</f>
        <v>2.6259999999999999</v>
      </c>
      <c r="D20" s="263">
        <f>IF(ISBLANK(VLOOKUP(D$8,'Basisreihen Destatis 2024 B.''21'!$T$8:$W$125,4,FALSE)),"-",VLOOKUP(D$8,'Basisreihen Destatis 2024 B.''21'!$T$8:$W$125,4,FALSE))</f>
        <v>2.5030000000000001</v>
      </c>
      <c r="E20" s="263">
        <f>IF(ISBLANK(VLOOKUP(E$8,'Basisreihen Destatis 2024 B.''21'!$T$8:$W$125,4,FALSE)),"-",VLOOKUP(E$8,'Basisreihen Destatis 2024 B.''21'!$T$8:$W$125,4,FALSE))</f>
        <v>2.8980000000000001</v>
      </c>
      <c r="F20" s="263">
        <f>IF(ISBLANK(VLOOKUP(F$8,'Basisreihen Destatis 2024 B.''21'!$T$8:$W$125,4,FALSE)),"-",VLOOKUP(F$8,'Basisreihen Destatis 2024 B.''21'!$T$8:$W$125,4,FALSE))</f>
        <v>3.0880000000000001</v>
      </c>
      <c r="G20" s="263">
        <f>IF(ISBLANK(VLOOKUP(G$8,'Basisreihen Destatis 2024 B.''21'!$T$8:$W$125,4,FALSE)),"-",VLOOKUP(G$8,'Basisreihen Destatis 2024 B.''21'!$T$8:$W$125,4,FALSE))</f>
        <v>2.9860000000000002</v>
      </c>
      <c r="H20" s="263">
        <f>IF(ISBLANK(VLOOKUP(H$8,'Basisreihen Destatis 2024 B.''21'!$T$8:$W$125,4,FALSE)),"-",VLOOKUP(H$8,'Basisreihen Destatis 2024 B.''21'!$T$8:$W$125,4,FALSE))</f>
        <v>3</v>
      </c>
      <c r="I20" s="263">
        <f>IF(ISBLANK(VLOOKUP(I$8,'Basisreihen Destatis 2024 B.''21'!$T$8:$W$125,4,FALSE)),"-",VLOOKUP(I$8,'Basisreihen Destatis 2024 B.''21'!$T$8:$W$125,4,FALSE))</f>
        <v>3.1629999999999998</v>
      </c>
      <c r="J20" s="263">
        <f>IF(ISBLANK(VLOOKUP(J$8,'Basisreihen Destatis 2024 B.''21'!$T$8:$W$125,4,FALSE)),"-",VLOOKUP(J$8,'Basisreihen Destatis 2024 B.''21'!$T$8:$W$125,4,FALSE))</f>
        <v>3.2450000000000001</v>
      </c>
      <c r="K20" s="263">
        <f>IF(ISBLANK(VLOOKUP(K$8,'Basisreihen Destatis 2024 B.''21'!$T$8:$W$125,4,FALSE)),"-",VLOOKUP(K$8,'Basisreihen Destatis 2024 B.''21'!$T$8:$W$125,4,FALSE))</f>
        <v>3.3610000000000002</v>
      </c>
      <c r="L20" s="263">
        <f>IF(ISBLANK(VLOOKUP(L$8,'Basisreihen Destatis 2024 B.''21'!$T$8:$W$125,4,FALSE)),"-",VLOOKUP(L$8,'Basisreihen Destatis 2024 B.''21'!$T$8:$W$125,4,FALSE))</f>
        <v>3.4689999999999999</v>
      </c>
      <c r="M20" s="263">
        <f>IF(ISBLANK(VLOOKUP(M$8,'Basisreihen Destatis 2024 B.''21'!$T$8:$W$125,4,FALSE)),"-",VLOOKUP(M$8,'Basisreihen Destatis 2024 B.''21'!$T$8:$W$125,4,FALSE))</f>
        <v>3.653</v>
      </c>
      <c r="N20" s="263">
        <f>IF(ISBLANK(VLOOKUP(N$8,'Basisreihen Destatis 2024 B.''21'!$T$8:$W$125,4,FALSE)),"-",VLOOKUP(N$8,'Basisreihen Destatis 2024 B.''21'!$T$8:$W$125,4,FALSE))</f>
        <v>3.9249999999999998</v>
      </c>
      <c r="O20" s="263">
        <f>IF(ISBLANK(VLOOKUP(O$8,'Basisreihen Destatis 2024 B.''21'!$T$8:$W$125,4,FALSE)),"-",VLOOKUP(O$8,'Basisreihen Destatis 2024 B.''21'!$T$8:$W$125,4,FALSE))</f>
        <v>4.2240000000000002</v>
      </c>
      <c r="P20" s="263">
        <f>IF(ISBLANK(VLOOKUP(P$8,'Basisreihen Destatis 2024 B.''21'!$T$8:$W$125,4,FALSE)),"-",VLOOKUP(P$8,'Basisreihen Destatis 2024 B.''21'!$T$8:$W$125,4,FALSE))</f>
        <v>4.5709999999999997</v>
      </c>
      <c r="Q20" s="263">
        <f>IF(ISBLANK(VLOOKUP(Q$8,'Basisreihen Destatis 2024 B.''21'!$T$8:$W$125,4,FALSE)),"-",VLOOKUP(Q$8,'Basisreihen Destatis 2024 B.''21'!$T$8:$W$125,4,FALSE))</f>
        <v>4.8099999999999996</v>
      </c>
      <c r="R20" s="263">
        <f>IF(ISBLANK(VLOOKUP(R$8,'Basisreihen Destatis 2024 B.''21'!$T$8:$W$125,4,FALSE)),"-",VLOOKUP(R$8,'Basisreihen Destatis 2024 B.''21'!$T$8:$W$125,4,FALSE))</f>
        <v>5.0339999999999998</v>
      </c>
      <c r="S20" s="263">
        <f>IF(ISBLANK(VLOOKUP(S$8,'Basisreihen Destatis 2024 B.''21'!$T$8:$W$125,4,FALSE)),"-",VLOOKUP(S$8,'Basisreihen Destatis 2024 B.''21'!$T$8:$W$125,4,FALSE))</f>
        <v>5.2450000000000001</v>
      </c>
      <c r="T20" s="263">
        <f>IF(ISBLANK(VLOOKUP(T$8,'Basisreihen Destatis 2024 B.''21'!$T$8:$W$125,4,FALSE)),"-",VLOOKUP(T$8,'Basisreihen Destatis 2024 B.''21'!$T$8:$W$125,4,FALSE))</f>
        <v>5.415</v>
      </c>
      <c r="U20" s="263">
        <f>IF(ISBLANK(VLOOKUP(U$8,'Basisreihen Destatis 2024 B.''21'!$T$8:$W$125,4,FALSE)),"-",VLOOKUP(U$8,'Basisreihen Destatis 2024 B.''21'!$T$8:$W$125,4,FALSE))</f>
        <v>5.2990000000000004</v>
      </c>
      <c r="V20" s="263">
        <f>IF(ISBLANK(VLOOKUP(V$8,'Basisreihen Destatis 2024 B.''21'!$T$8:$W$125,4,FALSE)),"-",VLOOKUP(V$8,'Basisreihen Destatis 2024 B.''21'!$T$8:$W$125,4,FALSE))</f>
        <v>5.524</v>
      </c>
      <c r="W20" s="263">
        <f>IF(ISBLANK(VLOOKUP(W$8,'Basisreihen Destatis 2024 B.''21'!$T$8:$W$125,4,FALSE)),"-",VLOOKUP(W$8,'Basisreihen Destatis 2024 B.''21'!$T$8:$W$125,4,FALSE))</f>
        <v>5.84</v>
      </c>
      <c r="X20" s="263">
        <f>IF(ISBLANK(VLOOKUP(X$8,'Basisreihen Destatis 2024 B.''21'!$T$8:$W$125,4,FALSE)),"-",VLOOKUP(X$8,'Basisreihen Destatis 2024 B.''21'!$T$8:$W$125,4,FALSE))</f>
        <v>6.8029999999999999</v>
      </c>
      <c r="Y20" s="263">
        <f>IF(ISBLANK(VLOOKUP(Y$8,'Basisreihen Destatis 2024 B.''21'!$T$8:$W$125,4,FALSE)),"-",VLOOKUP(Y$8,'Basisreihen Destatis 2024 B.''21'!$T$8:$W$125,4,FALSE))</f>
        <v>7.5049999999999999</v>
      </c>
      <c r="Z20" s="263">
        <f>IF(ISBLANK(VLOOKUP(Z$8,'Basisreihen Destatis 2024 B.''21'!$T$8:$W$125,4,FALSE)),"-",VLOOKUP(Z$8,'Basisreihen Destatis 2024 B.''21'!$T$8:$W$125,4,FALSE))</f>
        <v>8.0120000000000005</v>
      </c>
      <c r="AA20" s="263">
        <f>IF(ISBLANK(VLOOKUP(AA$8,'Basisreihen Destatis 2024 B.''21'!$T$8:$W$125,4,FALSE)),"-",VLOOKUP(AA$8,'Basisreihen Destatis 2024 B.''21'!$T$8:$W$125,4,FALSE))</f>
        <v>8.6</v>
      </c>
      <c r="AB20" s="263">
        <f>IF(ISBLANK(VLOOKUP(AB$8,'Basisreihen Destatis 2024 B.''21'!$T$8:$W$125,4,FALSE)),"-",VLOOKUP(AB$8,'Basisreihen Destatis 2024 B.''21'!$T$8:$W$125,4,FALSE))</f>
        <v>9.2260000000000009</v>
      </c>
      <c r="AC20" s="263">
        <f>IF(ISBLANK(VLOOKUP(AC$8,'Basisreihen Destatis 2024 B.''21'!$T$8:$W$125,4,FALSE)),"-",VLOOKUP(AC$8,'Basisreihen Destatis 2024 B.''21'!$T$8:$W$125,4,FALSE))</f>
        <v>9.4459999999999997</v>
      </c>
      <c r="AD20" s="263">
        <f>IF(ISBLANK(VLOOKUP(AD$8,'Basisreihen Destatis 2024 B.''21'!$T$8:$W$125,4,FALSE)),"-",VLOOKUP(AD$8,'Basisreihen Destatis 2024 B.''21'!$T$8:$W$125,4,FALSE))</f>
        <v>9.7710000000000008</v>
      </c>
      <c r="AE20" s="263">
        <f>IF(ISBLANK(VLOOKUP(AE$8,'Basisreihen Destatis 2024 B.''21'!$T$8:$W$125,4,FALSE)),"-",VLOOKUP(AE$8,'Basisreihen Destatis 2024 B.''21'!$T$8:$W$125,4,FALSE))</f>
        <v>10.244999999999999</v>
      </c>
      <c r="AF20" s="263">
        <f>IF(ISBLANK(VLOOKUP(AF$8,'Basisreihen Destatis 2024 B.''21'!$T$8:$W$125,4,FALSE)),"-",VLOOKUP(AF$8,'Basisreihen Destatis 2024 B.''21'!$T$8:$W$125,4,FALSE))</f>
        <v>10.878</v>
      </c>
      <c r="AG20" s="263">
        <f>IF(ISBLANK(VLOOKUP(AG$8,'Basisreihen Destatis 2024 B.''21'!$T$8:$W$125,4,FALSE)),"-",VLOOKUP(AG$8,'Basisreihen Destatis 2024 B.''21'!$T$8:$W$125,4,FALSE))</f>
        <v>11.833</v>
      </c>
      <c r="AH20" s="263">
        <f>IF(ISBLANK(VLOOKUP(AH$8,'Basisreihen Destatis 2024 B.''21'!$T$8:$W$125,4,FALSE)),"-",VLOOKUP(AH$8,'Basisreihen Destatis 2024 B.''21'!$T$8:$W$125,4,FALSE))</f>
        <v>13.097</v>
      </c>
      <c r="AI20" s="263">
        <f>IF(ISBLANK(VLOOKUP(AI$8,'Basisreihen Destatis 2024 B.''21'!$T$8:$W$125,4,FALSE)),"-",VLOOKUP(AI$8,'Basisreihen Destatis 2024 B.''21'!$T$8:$W$125,4,FALSE))</f>
        <v>13.863</v>
      </c>
      <c r="AJ20" s="263">
        <f>IF(ISBLANK(VLOOKUP(AJ$8,'Basisreihen Destatis 2024 B.''21'!$T$8:$W$125,4,FALSE)),"-",VLOOKUP(AJ$8,'Basisreihen Destatis 2024 B.''21'!$T$8:$W$125,4,FALSE))</f>
        <v>14.263</v>
      </c>
      <c r="AK20" s="263">
        <f>IF(ISBLANK(VLOOKUP(AK$8,'Basisreihen Destatis 2024 B.''21'!$T$8:$W$125,4,FALSE)),"-",VLOOKUP(AK$8,'Basisreihen Destatis 2024 B.''21'!$T$8:$W$125,4,FALSE))</f>
        <v>14.564</v>
      </c>
      <c r="AL20" s="263">
        <f>IF(ISBLANK(VLOOKUP(AL$8,'Basisreihen Destatis 2024 B.''21'!$T$8:$W$125,4,FALSE)),"-",VLOOKUP(AL$8,'Basisreihen Destatis 2024 B.''21'!$T$8:$W$125,4,FALSE))</f>
        <v>14.923999999999999</v>
      </c>
      <c r="AM20" s="263">
        <f>IF(ISBLANK(VLOOKUP(AM$8,'Basisreihen Destatis 2024 B.''21'!$T$8:$W$125,4,FALSE)),"-",VLOOKUP(AM$8,'Basisreihen Destatis 2024 B.''21'!$T$8:$W$125,4,FALSE))</f>
        <v>14.987</v>
      </c>
      <c r="AN20" s="263">
        <f>IF(ISBLANK(VLOOKUP(AN$8,'Basisreihen Destatis 2024 B.''21'!$T$8:$W$125,4,FALSE)),"-",VLOOKUP(AN$8,'Basisreihen Destatis 2024 B.''21'!$T$8:$W$125,4,FALSE))</f>
        <v>15.193</v>
      </c>
      <c r="AO20" s="263">
        <f>IF(ISBLANK(VLOOKUP(AO$8,'Basisreihen Destatis 2024 B.''21'!$T$8:$W$125,4,FALSE)),"-",VLOOKUP(AO$8,'Basisreihen Destatis 2024 B.''21'!$T$8:$W$125,4,FALSE))</f>
        <v>15.481999999999999</v>
      </c>
      <c r="AP20" s="263">
        <f>IF(ISBLANK(VLOOKUP(AP$8,'Basisreihen Destatis 2024 B.''21'!$T$8:$W$125,4,FALSE)),"-",VLOOKUP(AP$8,'Basisreihen Destatis 2024 B.''21'!$T$8:$W$125,4,FALSE))</f>
        <v>15.811</v>
      </c>
      <c r="AQ20" s="263">
        <f>IF(ISBLANK(VLOOKUP(AQ$8,'Basisreihen Destatis 2024 B.''21'!$T$8:$W$125,4,FALSE)),"-",VLOOKUP(AQ$8,'Basisreihen Destatis 2024 B.''21'!$T$8:$W$125,4,FALSE))</f>
        <v>16.388999999999999</v>
      </c>
      <c r="AR20" s="263">
        <f>IF(ISBLANK(VLOOKUP(AR$8,'Basisreihen Destatis 2024 B.''21'!$T$8:$W$125,4,FALSE)),"-",VLOOKUP(AR$8,'Basisreihen Destatis 2024 B.''21'!$T$8:$W$125,4,FALSE))</f>
        <v>17.445</v>
      </c>
      <c r="AS20" s="263">
        <f>IF(ISBLANK(VLOOKUP(AS$8,'Basisreihen Destatis 2024 B.''21'!$T$8:$W$125,4,FALSE)),"-",VLOOKUP(AS$8,'Basisreihen Destatis 2024 B.''21'!$T$8:$W$125,4,FALSE))</f>
        <v>18.655999999999999</v>
      </c>
      <c r="AT20" s="263">
        <f>IF(ISBLANK(VLOOKUP(AT$8,'Basisreihen Destatis 2024 B.''21'!$T$8:$W$125,4,FALSE)),"-",VLOOKUP(AT$8,'Basisreihen Destatis 2024 B.''21'!$T$8:$W$125,4,FALSE))</f>
        <v>19.850000000000001</v>
      </c>
      <c r="AU20" s="263">
        <f>IF(ISBLANK(VLOOKUP(AU$8,'Basisreihen Destatis 2024 B.''21'!$T$8:$W$125,4,FALSE)),"-",VLOOKUP(AU$8,'Basisreihen Destatis 2024 B.''21'!$T$8:$W$125,4,FALSE))</f>
        <v>20.83</v>
      </c>
      <c r="AV20" s="263">
        <f>IF(ISBLANK(VLOOKUP(AV$8,'Basisreihen Destatis 2024 B.''21'!$T$8:$W$125,4,FALSE)),"-",VLOOKUP(AV$8,'Basisreihen Destatis 2024 B.''21'!$T$8:$W$125,4,FALSE))</f>
        <v>21.329000000000001</v>
      </c>
      <c r="AW20" s="263">
        <f>IF(ISBLANK(VLOOKUP(AW$8,'Basisreihen Destatis 2024 B.''21'!$T$8:$W$125,4,FALSE)),"-",VLOOKUP(AW$8,'Basisreihen Destatis 2024 B.''21'!$T$8:$W$125,4,FALSE))</f>
        <v>21.829000000000001</v>
      </c>
      <c r="AX20" s="263">
        <f>IF(ISBLANK(VLOOKUP(AX$8,'Basisreihen Destatis 2024 B.''21'!$T$8:$W$125,4,FALSE)),"-",VLOOKUP(AX$8,'Basisreihen Destatis 2024 B.''21'!$T$8:$W$125,4,FALSE))</f>
        <v>21.791</v>
      </c>
      <c r="AY20" s="263">
        <f>IF(ISBLANK(VLOOKUP(AY$8,'Basisreihen Destatis 2024 B.''21'!$T$8:$W$125,4,FALSE)),"-",VLOOKUP(AY$8,'Basisreihen Destatis 2024 B.''21'!$T$8:$W$125,4,FALSE))</f>
        <v>21.626999999999999</v>
      </c>
      <c r="AZ20" s="263">
        <f>IF(ISBLANK(VLOOKUP(AZ$8,'Basisreihen Destatis 2024 B.''21'!$T$8:$W$125,4,FALSE)),"-",VLOOKUP(AZ$8,'Basisreihen Destatis 2024 B.''21'!$T$8:$W$125,4,FALSE))</f>
        <v>21.550999999999998</v>
      </c>
      <c r="BA20" s="263">
        <f>IF(ISBLANK(VLOOKUP(BA$8,'Basisreihen Destatis 2024 B.''21'!$T$8:$W$125,4,FALSE)),"-",VLOOKUP(BA$8,'Basisreihen Destatis 2024 B.''21'!$T$8:$W$125,4,FALSE))</f>
        <v>21.474</v>
      </c>
      <c r="BB20" s="263">
        <f>IF(ISBLANK(VLOOKUP(BB$8,'Basisreihen Destatis 2024 B.''21'!$T$8:$W$125,4,FALSE)),"-",VLOOKUP(BB$8,'Basisreihen Destatis 2024 B.''21'!$T$8:$W$125,4,FALSE))</f>
        <v>21.545000000000002</v>
      </c>
      <c r="BC20" s="263">
        <f>IF(ISBLANK(VLOOKUP(BC$8,'Basisreihen Destatis 2024 B.''21'!$T$8:$W$125,4,FALSE)),"-",VLOOKUP(BC$8,'Basisreihen Destatis 2024 B.''21'!$T$8:$W$125,4,FALSE))</f>
        <v>21.529</v>
      </c>
      <c r="BD20" s="263">
        <f>IF(ISBLANK(VLOOKUP(BD$8,'Basisreihen Destatis 2024 B.''21'!$T$8:$W$125,4,FALSE)),"-",VLOOKUP(BD$8,'Basisreihen Destatis 2024 B.''21'!$T$8:$W$125,4,FALSE))</f>
        <v>21.518000000000001</v>
      </c>
      <c r="BE20" s="263">
        <f>IF(ISBLANK(VLOOKUP(BE$8,'Basisreihen Destatis 2024 B.''21'!$T$8:$W$125,4,FALSE)),"-",VLOOKUP(BE$8,'Basisreihen Destatis 2024 B.''21'!$T$8:$W$125,4,FALSE))</f>
        <v>21.529</v>
      </c>
      <c r="BF20" s="263">
        <f>IF(ISBLANK(VLOOKUP(BF$8,'Basisreihen Destatis 2024 B.''21'!$T$8:$W$125,4,FALSE)),"-",VLOOKUP(BF$8,'Basisreihen Destatis 2024 B.''21'!$T$8:$W$125,4,FALSE))</f>
        <v>21.809000000000001</v>
      </c>
      <c r="BG20" s="263">
        <f>IF(ISBLANK(VLOOKUP(BG$8,'Basisreihen Destatis 2024 B.''21'!$T$8:$W$125,4,FALSE)),"-",VLOOKUP(BG$8,'Basisreihen Destatis 2024 B.''21'!$T$8:$W$125,4,FALSE))</f>
        <v>22.003</v>
      </c>
      <c r="BH20" s="263">
        <f>IF(ISBLANK(VLOOKUP(BH$8,'Basisreihen Destatis 2024 B.''21'!$T$8:$W$125,4,FALSE)),"-",VLOOKUP(BH$8,'Basisreihen Destatis 2024 B.''21'!$T$8:$W$125,4,FALSE))</f>
        <v>22.420999999999999</v>
      </c>
      <c r="BI20" s="263">
        <f>IF(ISBLANK(VLOOKUP(BI$8,'Basisreihen Destatis 2024 B.''21'!$T$8:$W$125,4,FALSE)),"-",VLOOKUP(BI$8,'Basisreihen Destatis 2024 B.''21'!$T$8:$W$125,4,FALSE))</f>
        <v>23.917000000000002</v>
      </c>
      <c r="BJ20" s="263">
        <f>IF(ISBLANK(VLOOKUP(BJ$8,'Basisreihen Destatis 2024 B.''21'!$T$8:$W$125,4,FALSE)),"-",VLOOKUP(BJ$8,'Basisreihen Destatis 2024 B.''21'!$T$8:$W$125,4,FALSE))</f>
        <v>24.599</v>
      </c>
      <c r="BK20" s="263">
        <f>IF(ISBLANK(VLOOKUP(BK$8,'Basisreihen Destatis 2024 B.''21'!$T$8:$W$125,4,FALSE)),"-",VLOOKUP(BK$8,'Basisreihen Destatis 2024 B.''21'!$T$8:$W$125,4,FALSE))</f>
        <v>24.808</v>
      </c>
      <c r="BL20" s="263">
        <f>IF(ISBLANK(VLOOKUP(BL$8,'Basisreihen Destatis 2024 B.''21'!$T$8:$W$125,4,FALSE)),"-",VLOOKUP(BL$8,'Basisreihen Destatis 2024 B.''21'!$T$8:$W$125,4,FALSE))</f>
        <v>25.064</v>
      </c>
      <c r="BM20" s="263">
        <f>IF(ISBLANK(VLOOKUP(BM$8,'Basisreihen Destatis 2024 B.''21'!$T$8:$W$125,4,FALSE)),"-",VLOOKUP(BM$8,'Basisreihen Destatis 2024 B.''21'!$T$8:$W$125,4,FALSE))</f>
        <v>25.753</v>
      </c>
      <c r="BN20" s="263">
        <f>IF(ISBLANK(VLOOKUP(BN$8,'Basisreihen Destatis 2024 B.''21'!$T$8:$W$125,4,FALSE)),"-",VLOOKUP(BN$8,'Basisreihen Destatis 2024 B.''21'!$T$8:$W$125,4,FALSE))</f>
        <v>26.411000000000001</v>
      </c>
      <c r="BO20" s="263">
        <f>IF(ISBLANK(VLOOKUP(BO$8,'Basisreihen Destatis 2024 B.''21'!$T$8:$W$125,4,FALSE)),"-",VLOOKUP(BO$8,'Basisreihen Destatis 2024 B.''21'!$T$8:$W$125,4,FALSE))</f>
        <v>26.95</v>
      </c>
      <c r="BP20" s="263">
        <f>IF(ISBLANK(VLOOKUP(BP$8,'Basisreihen Destatis 2024 B.''21'!$T$8:$W$125,4,FALSE)),"-",VLOOKUP(BP$8,'Basisreihen Destatis 2024 B.''21'!$T$8:$W$125,4,FALSE))</f>
        <v>27.413</v>
      </c>
      <c r="BQ20" s="263">
        <f>IF(ISBLANK(VLOOKUP(BQ$8,'Basisreihen Destatis 2024 B.''21'!$T$8:$W$125,4,FALSE)),"-",VLOOKUP(BQ$8,'Basisreihen Destatis 2024 B.''21'!$T$8:$W$125,4,FALSE))</f>
        <v>27.832000000000001</v>
      </c>
      <c r="BR20" s="263">
        <f>IF(ISBLANK(VLOOKUP(BR$8,'Basisreihen Destatis 2024 B.''21'!$T$8:$W$125,4,FALSE)),"-",VLOOKUP(BR$8,'Basisreihen Destatis 2024 B.''21'!$T$8:$W$125,4,FALSE))</f>
        <v>28.402000000000001</v>
      </c>
      <c r="BS20" s="263">
        <f>IF(ISBLANK(VLOOKUP(BS$8,'Basisreihen Destatis 2024 B.''21'!$T$8:$W$125,4,FALSE)),"-",VLOOKUP(BS$8,'Basisreihen Destatis 2024 B.''21'!$T$8:$W$125,4,FALSE))</f>
        <v>29.292999999999999</v>
      </c>
      <c r="BT20" s="263">
        <f>IF(ISBLANK(VLOOKUP(BT$8,'Basisreihen Destatis 2024 B.''21'!$T$8:$W$125,4,FALSE)),"-",VLOOKUP(BT$8,'Basisreihen Destatis 2024 B.''21'!$T$8:$W$125,4,FALSE))</f>
        <v>30.58</v>
      </c>
      <c r="BU20" s="263">
        <f>IF(ISBLANK(VLOOKUP(BU$8,'Basisreihen Destatis 2024 B.''21'!$T$8:$W$125,4,FALSE)),"-",VLOOKUP(BU$8,'Basisreihen Destatis 2024 B.''21'!$T$8:$W$125,4,FALSE))</f>
        <v>31.902000000000001</v>
      </c>
      <c r="BV20" s="263">
        <f>IF(ISBLANK(VLOOKUP(BV$8,'Basisreihen Destatis 2024 B.''21'!$T$8:$W$125,4,FALSE)),"-",VLOOKUP(BV$8,'Basisreihen Destatis 2024 B.''21'!$T$8:$W$125,4,FALSE))</f>
        <v>32.396000000000001</v>
      </c>
      <c r="BW20" s="263">
        <f>IF(ISBLANK(VLOOKUP(BW$8,'Basisreihen Destatis 2024 B.''21'!$T$8:$W$125,4,FALSE)),"-",VLOOKUP(BW$8,'Basisreihen Destatis 2024 B.''21'!$T$8:$W$125,4,FALSE))</f>
        <v>35.39</v>
      </c>
      <c r="BX20" s="263">
        <f>IF(ISBLANK(VLOOKUP(BX$8,'Basisreihen Destatis 2024 B.''21'!$T$8:$W$125,4,FALSE)),"-",VLOOKUP(BX$8,'Basisreihen Destatis 2024 B.''21'!$T$8:$W$125,4,FALSE))</f>
        <v>41.167000000000002</v>
      </c>
      <c r="BY20" s="263">
        <f>IF(ISBLANK(VLOOKUP(BY$8,'Basisreihen Destatis 2024 B.''21'!$T$8:$W$125,4,FALSE)),"-",VLOOKUP(BY$8,'Basisreihen Destatis 2024 B.''21'!$T$8:$W$125,4,FALSE))</f>
        <v>44.616999999999997</v>
      </c>
      <c r="BZ20" s="263">
        <f>IF(ISBLANK(VLOOKUP(BZ$8,'Basisreihen Destatis 2024 B.''21'!$T$8:$W$125,4,FALSE)),"-",VLOOKUP(BZ$8,'Basisreihen Destatis 2024 B.''21'!$T$8:$W$125,4,FALSE))</f>
        <v>45.917999999999999</v>
      </c>
    </row>
    <row r="21" spans="2:97" x14ac:dyDescent="0.2">
      <c r="B21" s="260" t="s">
        <v>43</v>
      </c>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s="264"/>
      <c r="AG21" s="264"/>
      <c r="AH21" s="264"/>
      <c r="AI21" s="264"/>
      <c r="AJ21" s="264"/>
      <c r="AK21" s="264"/>
      <c r="AL21" s="264"/>
      <c r="AM21" s="264"/>
      <c r="AN21" s="264"/>
      <c r="AO21" s="264"/>
      <c r="AP21" s="264"/>
      <c r="AQ21" s="264"/>
      <c r="AR21" s="264"/>
      <c r="AS21" s="264"/>
      <c r="AT21" s="264"/>
      <c r="AU21" s="264"/>
      <c r="AV21" s="264"/>
      <c r="AW21" s="264"/>
      <c r="AX21" s="264"/>
      <c r="AY21" s="264"/>
      <c r="AZ21" s="264"/>
      <c r="BA21" s="264"/>
      <c r="BB21" s="264"/>
      <c r="BC21" s="264"/>
      <c r="BD21" s="264"/>
      <c r="BE21" s="264"/>
      <c r="BF21" s="264"/>
      <c r="BG21" s="264"/>
      <c r="BH21" s="264"/>
      <c r="BI21" s="264"/>
      <c r="BJ21" s="264"/>
      <c r="BK21" s="264"/>
      <c r="BL21" s="264"/>
      <c r="BM21" s="264"/>
      <c r="BN21" s="264"/>
      <c r="BO21" s="264"/>
      <c r="BP21" s="264"/>
      <c r="BQ21" s="264"/>
      <c r="BR21" s="264"/>
      <c r="BS21" s="264"/>
      <c r="BT21" s="264"/>
      <c r="BU21" s="264"/>
      <c r="BV21" s="264"/>
      <c r="BW21" s="264"/>
      <c r="BX21" s="264"/>
      <c r="BY21" s="264"/>
      <c r="BZ21" s="264"/>
    </row>
    <row r="22" spans="2:97" x14ac:dyDescent="0.2">
      <c r="B22" s="262" t="s">
        <v>44</v>
      </c>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f>IF(ISBLANK(VLOOKUP(BB$8,'Basisreihen Destatis 2024 B.''21'!$K$8:$R$91,2,FALSE)),"-",VLOOKUP(BB$8,'Basisreihen Destatis 2024 B.''21'!$K$8:$R$91,2,FALSE))</f>
        <v>100</v>
      </c>
      <c r="BC22" s="263">
        <f>IF(ISBLANK(VLOOKUP(BC$8,'Basisreihen Destatis 2024 B.''21'!$K$8:$R$86,2,FALSE)),"-",VLOOKUP(BC$8,'Basisreihen Destatis 2024 B.''21'!$K$8:$R$86,2,FALSE))</f>
        <v>104.4</v>
      </c>
      <c r="BD22" s="263">
        <f>IF(ISBLANK(VLOOKUP(BD$8,'Basisreihen Destatis 2024 B.''21'!$K$8:$R$86,2,FALSE)),"-",VLOOKUP(BD$8,'Basisreihen Destatis 2024 B.''21'!$K$8:$R$86,2,FALSE))</f>
        <v>104.1</v>
      </c>
      <c r="BE22" s="263">
        <f>IF(ISBLANK(VLOOKUP(BE$8,'Basisreihen Destatis 2024 B.''21'!$K$8:$R$86,2,FALSE)),"-",VLOOKUP(BE$8,'Basisreihen Destatis 2024 B.''21'!$K$8:$R$86,2,FALSE))</f>
        <v>107.2</v>
      </c>
      <c r="BF22" s="263">
        <f>IF(ISBLANK(VLOOKUP(BF$8,'Basisreihen Destatis 2024 B.''21'!$K$8:$R$86,2,FALSE)),"-",VLOOKUP(BF$8,'Basisreihen Destatis 2024 B.''21'!$K$8:$R$86,2,FALSE))</f>
        <v>122.1</v>
      </c>
      <c r="BG22" s="263">
        <f>IF(ISBLANK(VLOOKUP(BG$8,'Basisreihen Destatis 2024 B.''21'!$K$8:$R$86,2,FALSE)),"-",VLOOKUP(BG$8,'Basisreihen Destatis 2024 B.''21'!$K$8:$R$86,2,FALSE))</f>
        <v>137.19999999999999</v>
      </c>
      <c r="BH22" s="263"/>
      <c r="BI22" s="263"/>
      <c r="BJ22" s="263"/>
      <c r="BK22" s="263"/>
      <c r="BL22" s="263"/>
      <c r="BM22" s="263"/>
      <c r="BN22" s="263"/>
      <c r="BO22" s="263"/>
      <c r="BP22" s="263"/>
      <c r="BQ22" s="263"/>
      <c r="BR22" s="263"/>
      <c r="BS22" s="263"/>
      <c r="BT22" s="263"/>
      <c r="BU22" s="263"/>
      <c r="BV22" s="263"/>
      <c r="BW22" s="263"/>
      <c r="BX22" s="263"/>
      <c r="BY22" s="263"/>
      <c r="BZ22" s="263"/>
    </row>
    <row r="23" spans="2:97" x14ac:dyDescent="0.2">
      <c r="B23" s="262" t="s">
        <v>48</v>
      </c>
      <c r="C23" s="263"/>
      <c r="D23" s="263"/>
      <c r="E23" s="263"/>
      <c r="F23" s="263"/>
      <c r="G23" s="263"/>
      <c r="H23" s="263"/>
      <c r="I23" s="263"/>
      <c r="J23" s="263"/>
      <c r="K23" s="263"/>
      <c r="L23" s="263"/>
      <c r="M23" s="263"/>
      <c r="N23" s="263"/>
      <c r="O23" s="263"/>
      <c r="P23" s="263"/>
      <c r="Q23" s="263"/>
      <c r="R23" s="263"/>
      <c r="S23" s="263"/>
      <c r="T23" s="263"/>
      <c r="U23" s="263"/>
      <c r="V23" s="263">
        <f>IF(ISBLANK(VLOOKUP(V$8,'Basisreihen Destatis 2024 B.''21'!$K$8:$R$91,3,FALSE)),"-",VLOOKUP(V$8,'Basisreihen Destatis 2024 B.''21'!$K$8:$R$91,3,FALSE))</f>
        <v>55</v>
      </c>
      <c r="W23" s="263">
        <f>IF(ISBLANK(VLOOKUP(W$8,'Basisreihen Destatis 2024 B.''21'!$K$8:$R$91,3,FALSE)),"-",VLOOKUP(W$8,'Basisreihen Destatis 2024 B.''21'!$K$8:$R$91,3,FALSE))</f>
        <v>56.7</v>
      </c>
      <c r="X23" s="263">
        <f>IF(ISBLANK(VLOOKUP(X$8,'Basisreihen Destatis 2024 B.''21'!$K$8:$R$91,3,FALSE)),"-",VLOOKUP(X$8,'Basisreihen Destatis 2024 B.''21'!$K$8:$R$91,3,FALSE))</f>
        <v>60.6</v>
      </c>
      <c r="Y23" s="263">
        <f>IF(ISBLANK(VLOOKUP(Y$8,'Basisreihen Destatis 2024 B.''21'!$K$8:$R$91,3,FALSE)),"-",VLOOKUP(Y$8,'Basisreihen Destatis 2024 B.''21'!$K$8:$R$91,3,FALSE))</f>
        <v>61.6</v>
      </c>
      <c r="Z23" s="263">
        <f>IF(ISBLANK(VLOOKUP(Z$8,'Basisreihen Destatis 2024 B.''21'!$K$8:$R$91,3,FALSE)),"-",VLOOKUP(Z$8,'Basisreihen Destatis 2024 B.''21'!$K$8:$R$91,3,FALSE))</f>
        <v>61.6</v>
      </c>
      <c r="AA23" s="263">
        <f>IF(ISBLANK(VLOOKUP(AA$8,'Basisreihen Destatis 2024 B.''21'!$K$8:$R$91,3,FALSE)),"-",VLOOKUP(AA$8,'Basisreihen Destatis 2024 B.''21'!$K$8:$R$91,3,FALSE))</f>
        <v>67</v>
      </c>
      <c r="AB23" s="263">
        <f>IF(ISBLANK(VLOOKUP(AB$8,'Basisreihen Destatis 2024 B.''21'!$K$8:$R$91,3,FALSE)),"-",VLOOKUP(AB$8,'Basisreihen Destatis 2024 B.''21'!$K$8:$R$91,3,FALSE))</f>
        <v>76.2</v>
      </c>
      <c r="AC23" s="263">
        <f>IF(ISBLANK(VLOOKUP(AC$8,'Basisreihen Destatis 2024 B.''21'!$K$8:$R$91,3,FALSE)),"-",VLOOKUP(AC$8,'Basisreihen Destatis 2024 B.''21'!$K$8:$R$91,3,FALSE))</f>
        <v>73.5</v>
      </c>
      <c r="AD23" s="263">
        <f>IF(ISBLANK(VLOOKUP(AD$8,'Basisreihen Destatis 2024 B.''21'!$K$8:$R$91,3,FALSE)),"-",VLOOKUP(AD$8,'Basisreihen Destatis 2024 B.''21'!$K$8:$R$91,3,FALSE))</f>
        <v>75.5</v>
      </c>
      <c r="AE23" s="263">
        <f>IF(ISBLANK(VLOOKUP(AE$8,'Basisreihen Destatis 2024 B.''21'!$K$8:$R$91,3,FALSE)),"-",VLOOKUP(AE$8,'Basisreihen Destatis 2024 B.''21'!$K$8:$R$91,3,FALSE))</f>
        <v>73.599999999999994</v>
      </c>
      <c r="AF23" s="263">
        <f>IF(ISBLANK(VLOOKUP(AF$8,'Basisreihen Destatis 2024 B.''21'!$K$8:$R$91,3,FALSE)),"-",VLOOKUP(AF$8,'Basisreihen Destatis 2024 B.''21'!$K$8:$R$91,3,FALSE))</f>
        <v>75.599999999999994</v>
      </c>
      <c r="AG23" s="263">
        <f>IF(ISBLANK(VLOOKUP(AG$8,'Basisreihen Destatis 2024 B.''21'!$K$8:$R$91,3,FALSE)),"-",VLOOKUP(AG$8,'Basisreihen Destatis 2024 B.''21'!$K$8:$R$91,3,FALSE))</f>
        <v>76.5</v>
      </c>
      <c r="AH23" s="263">
        <f>IF(ISBLANK(VLOOKUP(AH$8,'Basisreihen Destatis 2024 B.''21'!$K$8:$R$91,3,FALSE)),"-",VLOOKUP(AH$8,'Basisreihen Destatis 2024 B.''21'!$K$8:$R$91,3,FALSE))</f>
        <v>77.099999999999994</v>
      </c>
      <c r="AI23" s="263">
        <f>IF(ISBLANK(VLOOKUP(AI$8,'Basisreihen Destatis 2024 B.''21'!$K$8:$R$91,3,FALSE)),"-",VLOOKUP(AI$8,'Basisreihen Destatis 2024 B.''21'!$K$8:$R$91,3,FALSE))</f>
        <v>78.5</v>
      </c>
      <c r="AJ23" s="263">
        <f>IF(ISBLANK(VLOOKUP(AJ$8,'Basisreihen Destatis 2024 B.''21'!$K$8:$R$91,3,FALSE)),"-",VLOOKUP(AJ$8,'Basisreihen Destatis 2024 B.''21'!$K$8:$R$91,3,FALSE))</f>
        <v>90.1</v>
      </c>
      <c r="AK23" s="263">
        <f>IF(ISBLANK(VLOOKUP(AK$8,'Basisreihen Destatis 2024 B.''21'!$K$8:$R$91,3,FALSE)),"-",VLOOKUP(AK$8,'Basisreihen Destatis 2024 B.''21'!$K$8:$R$91,3,FALSE))</f>
        <v>86.3</v>
      </c>
      <c r="AL23" s="263">
        <f>IF(ISBLANK(VLOOKUP(AL$8,'Basisreihen Destatis 2024 B.''21'!$K$8:$R$91,3,FALSE)),"-",VLOOKUP(AL$8,'Basisreihen Destatis 2024 B.''21'!$K$8:$R$91,3,FALSE))</f>
        <v>88</v>
      </c>
      <c r="AM23" s="263">
        <f>IF(ISBLANK(VLOOKUP(AM$8,'Basisreihen Destatis 2024 B.''21'!$K$8:$R$91,3,FALSE)),"-",VLOOKUP(AM$8,'Basisreihen Destatis 2024 B.''21'!$K$8:$R$91,3,FALSE))</f>
        <v>94.1</v>
      </c>
      <c r="AN23" s="263">
        <f>IF(ISBLANK(VLOOKUP(AN$8,'Basisreihen Destatis 2024 B.''21'!$K$8:$R$91,3,FALSE)),"-",VLOOKUP(AN$8,'Basisreihen Destatis 2024 B.''21'!$K$8:$R$91,3,FALSE))</f>
        <v>95.9</v>
      </c>
      <c r="AO23" s="263">
        <f>IF(ISBLANK(VLOOKUP(AO$8,'Basisreihen Destatis 2024 B.''21'!$K$8:$R$91,3,FALSE)),"-",VLOOKUP(AO$8,'Basisreihen Destatis 2024 B.''21'!$K$8:$R$91,3,FALSE))</f>
        <v>91.2</v>
      </c>
      <c r="AP23" s="263">
        <f>IF(ISBLANK(VLOOKUP(AP$8,'Basisreihen Destatis 2024 B.''21'!$K$8:$R$91,3,FALSE)),"-",VLOOKUP(AP$8,'Basisreihen Destatis 2024 B.''21'!$K$8:$R$91,3,FALSE))</f>
        <v>92.7</v>
      </c>
      <c r="AQ23" s="263">
        <f>IF(ISBLANK(VLOOKUP(AQ$8,'Basisreihen Destatis 2024 B.''21'!$K$8:$R$91,3,FALSE)),"-",VLOOKUP(AQ$8,'Basisreihen Destatis 2024 B.''21'!$K$8:$R$91,3,FALSE))</f>
        <v>97.1</v>
      </c>
      <c r="AR23" s="263">
        <f>IF(ISBLANK(VLOOKUP(AR$8,'Basisreihen Destatis 2024 B.''21'!$K$8:$R$91,3,FALSE)),"-",VLOOKUP(AR$8,'Basisreihen Destatis 2024 B.''21'!$K$8:$R$91,3,FALSE))</f>
        <v>98.2</v>
      </c>
      <c r="AS23" s="263">
        <f>IF(ISBLANK(VLOOKUP(AS$8,'Basisreihen Destatis 2024 B.''21'!$K$8:$R$91,3,FALSE)),"-",VLOOKUP(AS$8,'Basisreihen Destatis 2024 B.''21'!$K$8:$R$91,3,FALSE))</f>
        <v>97.5</v>
      </c>
      <c r="AT23" s="263">
        <f>IF(ISBLANK(VLOOKUP(AT$8,'Basisreihen Destatis 2024 B.''21'!$K$8:$R$91,3,FALSE)),"-",VLOOKUP(AT$8,'Basisreihen Destatis 2024 B.''21'!$K$8:$R$91,3,FALSE))</f>
        <v>97.2</v>
      </c>
      <c r="AU23" s="263">
        <f>IF(ISBLANK(VLOOKUP(AU$8,'Basisreihen Destatis 2024 B.''21'!$K$8:$R$91,3,FALSE)),"-",VLOOKUP(AU$8,'Basisreihen Destatis 2024 B.''21'!$K$8:$R$91,3,FALSE))</f>
        <v>87.7</v>
      </c>
      <c r="AV23" s="263">
        <f>IF(ISBLANK(VLOOKUP(AV$8,'Basisreihen Destatis 2024 B.''21'!$K$8:$R$91,3,FALSE)),"-",VLOOKUP(AV$8,'Basisreihen Destatis 2024 B.''21'!$K$8:$R$91,3,FALSE))</f>
        <v>88.7</v>
      </c>
      <c r="AW23" s="263">
        <f>IF(ISBLANK(VLOOKUP(AW$8,'Basisreihen Destatis 2024 B.''21'!$K$8:$R$91,3,FALSE)),"-",VLOOKUP(AW$8,'Basisreihen Destatis 2024 B.''21'!$K$8:$R$91,3,FALSE))</f>
        <v>97.8</v>
      </c>
      <c r="AX23" s="263">
        <f>IF(ISBLANK(VLOOKUP(AX$8,'Basisreihen Destatis 2024 B.''21'!$K$8:$R$91,3,FALSE)),"-",VLOOKUP(AX$8,'Basisreihen Destatis 2024 B.''21'!$K$8:$R$91,3,FALSE))</f>
        <v>94.9</v>
      </c>
      <c r="AY23" s="263">
        <f>IF(ISBLANK(VLOOKUP(AY$8,'Basisreihen Destatis 2024 B.''21'!$K$8:$R$91,3,FALSE)),"-",VLOOKUP(AY$8,'Basisreihen Destatis 2024 B.''21'!$K$8:$R$91,3,FALSE))</f>
        <v>94.5</v>
      </c>
      <c r="AZ23" s="263">
        <f>IF(ISBLANK(VLOOKUP(AZ$8,'Basisreihen Destatis 2024 B.''21'!$K$8:$R$91,3,FALSE)),"-",VLOOKUP(AZ$8,'Basisreihen Destatis 2024 B.''21'!$K$8:$R$91,3,FALSE))</f>
        <v>96.4</v>
      </c>
      <c r="BA23" s="263">
        <f>IF(ISBLANK(VLOOKUP(BA$8,'Basisreihen Destatis 2024 B.''21'!$K$8:$R$91,3,FALSE)),"-",VLOOKUP(BA$8,'Basisreihen Destatis 2024 B.''21'!$K$8:$R$91,3,FALSE))</f>
        <v>93.2</v>
      </c>
      <c r="BB23" s="263">
        <f>IF(ISBLANK(VLOOKUP(BB$8,'Basisreihen Destatis 2024 B.''21'!$K$8:$R$91,3,FALSE)),"-",VLOOKUP(BB$8,'Basisreihen Destatis 2024 B.''21'!$K$8:$R$91,3,FALSE))</f>
        <v>100</v>
      </c>
      <c r="BC23" s="263"/>
      <c r="BD23" s="263"/>
      <c r="BE23" s="263"/>
      <c r="BF23" s="263"/>
      <c r="BG23" s="263"/>
      <c r="BH23" s="263"/>
      <c r="BI23" s="263"/>
      <c r="BJ23" s="263"/>
      <c r="BK23" s="263"/>
      <c r="BL23" s="263"/>
      <c r="BM23" s="263"/>
      <c r="BN23" s="263"/>
      <c r="BO23" s="263"/>
      <c r="BP23" s="263"/>
      <c r="BQ23" s="263"/>
      <c r="BR23" s="263"/>
      <c r="BS23" s="263"/>
      <c r="BT23" s="263"/>
      <c r="BU23" s="263"/>
      <c r="BV23" s="263"/>
      <c r="BW23" s="263"/>
      <c r="BX23" s="263"/>
      <c r="BY23" s="263"/>
      <c r="BZ23" s="263"/>
    </row>
    <row r="24" spans="2:97" x14ac:dyDescent="0.2">
      <c r="B24" s="262" t="s">
        <v>52</v>
      </c>
      <c r="C24" s="263">
        <f>IF(ISBLANK(VLOOKUP(C$8,'Basisreihen Destatis 2024 B.''21'!$K$8:$R$91,4,FALSE)),"-",VLOOKUP(C$8,'Basisreihen Destatis 2024 B.''21'!$K$8:$R$91,4,FALSE))</f>
        <v>31.7</v>
      </c>
      <c r="D24" s="263">
        <f>IF(ISBLANK(VLOOKUP(D$8,'Basisreihen Destatis 2024 B.''21'!$K$8:$R$91,4,FALSE)),"-",VLOOKUP(D$8,'Basisreihen Destatis 2024 B.''21'!$K$8:$R$91,4,FALSE))</f>
        <v>32.9</v>
      </c>
      <c r="E24" s="263">
        <f>IF(ISBLANK(VLOOKUP(E$8,'Basisreihen Destatis 2024 B.''21'!$K$8:$R$91,4,FALSE)),"-",VLOOKUP(E$8,'Basisreihen Destatis 2024 B.''21'!$K$8:$R$91,4,FALSE))</f>
        <v>40.200000000000003</v>
      </c>
      <c r="F24" s="263">
        <f>IF(ISBLANK(VLOOKUP(F$8,'Basisreihen Destatis 2024 B.''21'!$K$8:$R$91,4,FALSE)),"-",VLOOKUP(F$8,'Basisreihen Destatis 2024 B.''21'!$K$8:$R$91,4,FALSE))</f>
        <v>56</v>
      </c>
      <c r="G24" s="263">
        <f>IF(ISBLANK(VLOOKUP(G$8,'Basisreihen Destatis 2024 B.''21'!$K$8:$R$91,4,FALSE)),"-",VLOOKUP(G$8,'Basisreihen Destatis 2024 B.''21'!$K$8:$R$91,4,FALSE))</f>
        <v>58.3</v>
      </c>
      <c r="H24" s="263">
        <f>IF(ISBLANK(VLOOKUP(H$8,'Basisreihen Destatis 2024 B.''21'!$K$8:$R$91,4,FALSE)),"-",VLOOKUP(H$8,'Basisreihen Destatis 2024 B.''21'!$K$8:$R$91,4,FALSE))</f>
        <v>56.5</v>
      </c>
      <c r="I24" s="263">
        <f>IF(ISBLANK(VLOOKUP(I$8,'Basisreihen Destatis 2024 B.''21'!$K$8:$R$91,4,FALSE)),"-",VLOOKUP(I$8,'Basisreihen Destatis 2024 B.''21'!$K$8:$R$91,4,FALSE))</f>
        <v>58.3</v>
      </c>
      <c r="J24" s="263">
        <f>IF(ISBLANK(VLOOKUP(J$8,'Basisreihen Destatis 2024 B.''21'!$K$8:$R$91,4,FALSE)),"-",VLOOKUP(J$8,'Basisreihen Destatis 2024 B.''21'!$K$8:$R$91,4,FALSE))</f>
        <v>59.9</v>
      </c>
      <c r="K24" s="263">
        <f>IF(ISBLANK(VLOOKUP(K$8,'Basisreihen Destatis 2024 B.''21'!$K$8:$R$91,4,FALSE)),"-",VLOOKUP(K$8,'Basisreihen Destatis 2024 B.''21'!$K$8:$R$91,4,FALSE))</f>
        <v>63.4</v>
      </c>
      <c r="L24" s="263">
        <f>IF(ISBLANK(VLOOKUP(L$8,'Basisreihen Destatis 2024 B.''21'!$K$8:$R$91,4,FALSE)),"-",VLOOKUP(L$8,'Basisreihen Destatis 2024 B.''21'!$K$8:$R$91,4,FALSE))</f>
        <v>64.5</v>
      </c>
      <c r="M24" s="263">
        <f>IF(ISBLANK(VLOOKUP(M$8,'Basisreihen Destatis 2024 B.''21'!$K$8:$R$91,4,FALSE)),"-",VLOOKUP(M$8,'Basisreihen Destatis 2024 B.''21'!$K$8:$R$91,4,FALSE))</f>
        <v>64.099999999999994</v>
      </c>
      <c r="N24" s="263">
        <f>IF(ISBLANK(VLOOKUP(N$8,'Basisreihen Destatis 2024 B.''21'!$K$8:$R$91,4,FALSE)),"-",VLOOKUP(N$8,'Basisreihen Destatis 2024 B.''21'!$K$8:$R$91,4,FALSE))</f>
        <v>64.099999999999994</v>
      </c>
      <c r="O24" s="263">
        <f>IF(ISBLANK(VLOOKUP(O$8,'Basisreihen Destatis 2024 B.''21'!$K$8:$R$91,4,FALSE)),"-",VLOOKUP(O$8,'Basisreihen Destatis 2024 B.''21'!$K$8:$R$91,4,FALSE))</f>
        <v>63.5</v>
      </c>
      <c r="P24" s="263">
        <f>IF(ISBLANK(VLOOKUP(P$8,'Basisreihen Destatis 2024 B.''21'!$K$8:$R$91,4,FALSE)),"-",VLOOKUP(P$8,'Basisreihen Destatis 2024 B.''21'!$K$8:$R$91,4,FALSE))</f>
        <v>62.8</v>
      </c>
      <c r="Q24" s="263">
        <f>IF(ISBLANK(VLOOKUP(Q$8,'Basisreihen Destatis 2024 B.''21'!$K$8:$R$91,4,FALSE)),"-",VLOOKUP(Q$8,'Basisreihen Destatis 2024 B.''21'!$K$8:$R$91,4,FALSE))</f>
        <v>61.9</v>
      </c>
      <c r="R24" s="263">
        <f>IF(ISBLANK(VLOOKUP(R$8,'Basisreihen Destatis 2024 B.''21'!$K$8:$R$91,4,FALSE)),"-",VLOOKUP(R$8,'Basisreihen Destatis 2024 B.''21'!$K$8:$R$91,4,FALSE))</f>
        <v>61.9</v>
      </c>
      <c r="S24" s="263">
        <f>IF(ISBLANK(VLOOKUP(S$8,'Basisreihen Destatis 2024 B.''21'!$K$8:$R$91,4,FALSE)),"-",VLOOKUP(S$8,'Basisreihen Destatis 2024 B.''21'!$K$8:$R$91,4,FALSE))</f>
        <v>61.6</v>
      </c>
      <c r="T24" s="263">
        <f>IF(ISBLANK(VLOOKUP(T$8,'Basisreihen Destatis 2024 B.''21'!$K$8:$R$91,4,FALSE)),"-",VLOOKUP(T$8,'Basisreihen Destatis 2024 B.''21'!$K$8:$R$91,4,FALSE))</f>
        <v>61.7</v>
      </c>
      <c r="U24" s="263">
        <f>IF(ISBLANK(VLOOKUP(U$8,'Basisreihen Destatis 2024 B.''21'!$K$8:$R$91,4,FALSE)),"-",VLOOKUP(U$8,'Basisreihen Destatis 2024 B.''21'!$K$8:$R$91,4,FALSE))</f>
        <v>57.8</v>
      </c>
      <c r="V24" s="263">
        <f>IF(ISBLANK(VLOOKUP(V$8,'Basisreihen Destatis 2024 B.''21'!$K$8:$R$91,4,FALSE)),"-",VLOOKUP(V$8,'Basisreihen Destatis 2024 B.''21'!$K$8:$R$91,4,FALSE))</f>
        <v>56.9</v>
      </c>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row>
    <row r="25" spans="2:97" x14ac:dyDescent="0.2">
      <c r="B25" s="262" t="s">
        <v>55</v>
      </c>
      <c r="C25" s="263"/>
      <c r="D25" s="263"/>
      <c r="E25" s="263"/>
      <c r="F25" s="263"/>
      <c r="G25" s="263"/>
      <c r="H25" s="263"/>
      <c r="I25" s="263"/>
      <c r="J25" s="263"/>
      <c r="K25" s="263"/>
      <c r="L25" s="263">
        <f>IF(ISBLANK(VLOOKUP(L$8,'Basisreihen Destatis 2024 B.''21'!$K$8:$R$91,5,FALSE)),"-",VLOOKUP(L$8,'Basisreihen Destatis 2024 B.''21'!$K$8:$R$91,5,FALSE))</f>
        <v>68.3</v>
      </c>
      <c r="M25" s="263">
        <f>IF(ISBLANK(VLOOKUP(M$8,'Basisreihen Destatis 2024 B.''21'!$K$8:$R$91,5,FALSE)),"-",VLOOKUP(M$8,'Basisreihen Destatis 2024 B.''21'!$K$8:$R$91,5,FALSE))</f>
        <v>69.599999999999994</v>
      </c>
      <c r="N25" s="263">
        <f>IF(ISBLANK(VLOOKUP(N$8,'Basisreihen Destatis 2024 B.''21'!$K$8:$R$91,5,FALSE)),"-",VLOOKUP(N$8,'Basisreihen Destatis 2024 B.''21'!$K$8:$R$91,5,FALSE))</f>
        <v>70</v>
      </c>
      <c r="O25" s="263">
        <f>IF(ISBLANK(VLOOKUP(O$8,'Basisreihen Destatis 2024 B.''21'!$K$8:$R$91,5,FALSE)),"-",VLOOKUP(O$8,'Basisreihen Destatis 2024 B.''21'!$K$8:$R$91,5,FALSE))</f>
        <v>66.2</v>
      </c>
      <c r="P25" s="263">
        <f>IF(ISBLANK(VLOOKUP(P$8,'Basisreihen Destatis 2024 B.''21'!$K$8:$R$91,5,FALSE)),"-",VLOOKUP(P$8,'Basisreihen Destatis 2024 B.''21'!$K$8:$R$91,5,FALSE))</f>
        <v>65.900000000000006</v>
      </c>
      <c r="Q25" s="263">
        <f>IF(ISBLANK(VLOOKUP(Q$8,'Basisreihen Destatis 2024 B.''21'!$K$8:$R$91,5,FALSE)),"-",VLOOKUP(Q$8,'Basisreihen Destatis 2024 B.''21'!$K$8:$R$91,5,FALSE))</f>
        <v>65.099999999999994</v>
      </c>
      <c r="R25" s="263">
        <f>IF(ISBLANK(VLOOKUP(R$8,'Basisreihen Destatis 2024 B.''21'!$K$8:$R$91,5,FALSE)),"-",VLOOKUP(R$8,'Basisreihen Destatis 2024 B.''21'!$K$8:$R$91,5,FALSE))</f>
        <v>74</v>
      </c>
      <c r="S25" s="263">
        <f>IF(ISBLANK(VLOOKUP(S$8,'Basisreihen Destatis 2024 B.''21'!$K$8:$R$91,5,FALSE)),"-",VLOOKUP(S$8,'Basisreihen Destatis 2024 B.''21'!$K$8:$R$91,5,FALSE))</f>
        <v>82.4</v>
      </c>
      <c r="T25" s="263">
        <f>IF(ISBLANK(VLOOKUP(T$8,'Basisreihen Destatis 2024 B.''21'!$K$8:$R$91,5,FALSE)),"-",VLOOKUP(T$8,'Basisreihen Destatis 2024 B.''21'!$K$8:$R$91,5,FALSE))</f>
        <v>90.8</v>
      </c>
      <c r="U25" s="263">
        <f>IF(ISBLANK(VLOOKUP(U$8,'Basisreihen Destatis 2024 B.''21'!$K$8:$R$91,5,FALSE)),"-",VLOOKUP(U$8,'Basisreihen Destatis 2024 B.''21'!$K$8:$R$91,5,FALSE))</f>
        <v>80.599999999999994</v>
      </c>
      <c r="V25" s="263">
        <f>IF(ISBLANK(VLOOKUP(V$8,'Basisreihen Destatis 2024 B.''21'!$K$8:$R$91,5,FALSE)),"-",VLOOKUP(V$8,'Basisreihen Destatis 2024 B.''21'!$K$8:$R$91,5,FALSE))</f>
        <v>78.5</v>
      </c>
      <c r="W25" s="263">
        <f>IF(ISBLANK(VLOOKUP(W$8,'Basisreihen Destatis 2024 B.''21'!$K$8:$R$91,5,FALSE)),"-",VLOOKUP(W$8,'Basisreihen Destatis 2024 B.''21'!$K$8:$R$91,5,FALSE))</f>
        <v>82.1</v>
      </c>
      <c r="X25" s="263">
        <f>IF(ISBLANK(VLOOKUP(X$8,'Basisreihen Destatis 2024 B.''21'!$K$8:$R$91,5,FALSE)),"-",VLOOKUP(X$8,'Basisreihen Destatis 2024 B.''21'!$K$8:$R$91,5,FALSE))</f>
        <v>83.8</v>
      </c>
      <c r="Y25" s="263">
        <f>IF(ISBLANK(VLOOKUP(Y$8,'Basisreihen Destatis 2024 B.''21'!$K$8:$R$91,5,FALSE)),"-",VLOOKUP(Y$8,'Basisreihen Destatis 2024 B.''21'!$K$8:$R$91,5,FALSE))</f>
        <v>75.3</v>
      </c>
      <c r="Z25" s="263">
        <f>IF(ISBLANK(VLOOKUP(Z$8,'Basisreihen Destatis 2024 B.''21'!$K$8:$R$91,5,FALSE)),"-",VLOOKUP(Z$8,'Basisreihen Destatis 2024 B.''21'!$K$8:$R$91,5,FALSE))</f>
        <v>74</v>
      </c>
      <c r="AA25" s="263">
        <f>IF(ISBLANK(VLOOKUP(AA$8,'Basisreihen Destatis 2024 B.''21'!$K$8:$R$91,5,FALSE)),"-",VLOOKUP(AA$8,'Basisreihen Destatis 2024 B.''21'!$K$8:$R$91,5,FALSE))</f>
        <v>78.599999999999994</v>
      </c>
      <c r="AB25" s="263">
        <f>IF(ISBLANK(VLOOKUP(AB$8,'Basisreihen Destatis 2024 B.''21'!$K$8:$R$91,5,FALSE)),"-",VLOOKUP(AB$8,'Basisreihen Destatis 2024 B.''21'!$K$8:$R$91,5,FALSE))</f>
        <v>83.1</v>
      </c>
      <c r="AC25" s="263">
        <f>IF(ISBLANK(VLOOKUP(AC$8,'Basisreihen Destatis 2024 B.''21'!$K$8:$R$91,5,FALSE)),"-",VLOOKUP(AC$8,'Basisreihen Destatis 2024 B.''21'!$K$8:$R$91,5,FALSE))</f>
        <v>74.5</v>
      </c>
      <c r="AD25" s="263">
        <f>IF(ISBLANK(VLOOKUP(AD$8,'Basisreihen Destatis 2024 B.''21'!$K$8:$R$91,5,FALSE)),"-",VLOOKUP(AD$8,'Basisreihen Destatis 2024 B.''21'!$K$8:$R$91,5,FALSE))</f>
        <v>76.400000000000006</v>
      </c>
      <c r="AE25" s="263">
        <f>IF(ISBLANK(VLOOKUP(AE$8,'Basisreihen Destatis 2024 B.''21'!$K$8:$R$91,5,FALSE)),"-",VLOOKUP(AE$8,'Basisreihen Destatis 2024 B.''21'!$K$8:$R$91,5,FALSE))</f>
        <v>75.2</v>
      </c>
      <c r="AF25" s="263">
        <f>IF(ISBLANK(VLOOKUP(AF$8,'Basisreihen Destatis 2024 B.''21'!$K$8:$R$91,5,FALSE)),"-",VLOOKUP(AF$8,'Basisreihen Destatis 2024 B.''21'!$K$8:$R$91,5,FALSE))</f>
        <v>74.3</v>
      </c>
      <c r="AG25" s="263">
        <f>IF(ISBLANK(VLOOKUP(AG$8,'Basisreihen Destatis 2024 B.''21'!$K$8:$R$91,5,FALSE)),"-",VLOOKUP(AG$8,'Basisreihen Destatis 2024 B.''21'!$K$8:$R$91,5,FALSE))</f>
        <v>80</v>
      </c>
      <c r="AH25" s="263">
        <f>IF(ISBLANK(VLOOKUP(AH$8,'Basisreihen Destatis 2024 B.''21'!$K$8:$R$91,5,FALSE)),"-",VLOOKUP(AH$8,'Basisreihen Destatis 2024 B.''21'!$K$8:$R$91,5,FALSE))</f>
        <v>86.1</v>
      </c>
      <c r="AI25" s="263">
        <f>IF(ISBLANK(VLOOKUP(AI$8,'Basisreihen Destatis 2024 B.''21'!$K$8:$R$91,5,FALSE)),"-",VLOOKUP(AI$8,'Basisreihen Destatis 2024 B.''21'!$K$8:$R$91,5,FALSE))</f>
        <v>89.9</v>
      </c>
      <c r="AJ25" s="263">
        <f>IF(ISBLANK(VLOOKUP(AJ$8,'Basisreihen Destatis 2024 B.''21'!$K$8:$R$91,5,FALSE)),"-",VLOOKUP(AJ$8,'Basisreihen Destatis 2024 B.''21'!$K$8:$R$91,5,FALSE))</f>
        <v>92</v>
      </c>
      <c r="AK25" s="263">
        <f>IF(ISBLANK(VLOOKUP(AK$8,'Basisreihen Destatis 2024 B.''21'!$K$8:$R$91,5,FALSE)),"-",VLOOKUP(AK$8,'Basisreihen Destatis 2024 B.''21'!$K$8:$R$91,5,FALSE))</f>
        <v>97.4</v>
      </c>
      <c r="AL25" s="263">
        <f>IF(ISBLANK(VLOOKUP(AL$8,'Basisreihen Destatis 2024 B.''21'!$K$8:$R$91,5,FALSE)),"-",VLOOKUP(AL$8,'Basisreihen Destatis 2024 B.''21'!$K$8:$R$91,5,FALSE))</f>
        <v>100.3</v>
      </c>
      <c r="AM25" s="263">
        <f>IF(ISBLANK(VLOOKUP(AM$8,'Basisreihen Destatis 2024 B.''21'!$K$8:$R$91,5,FALSE)),"-",VLOOKUP(AM$8,'Basisreihen Destatis 2024 B.''21'!$K$8:$R$91,5,FALSE))</f>
        <v>102.9</v>
      </c>
      <c r="AN25" s="263">
        <f>IF(ISBLANK(VLOOKUP(AN$8,'Basisreihen Destatis 2024 B.''21'!$K$8:$R$91,5,FALSE)),"-",VLOOKUP(AN$8,'Basisreihen Destatis 2024 B.''21'!$K$8:$R$91,5,FALSE))</f>
        <v>98.3</v>
      </c>
      <c r="AO25" s="263">
        <f>IF(ISBLANK(VLOOKUP(AO$8,'Basisreihen Destatis 2024 B.''21'!$K$8:$R$91,5,FALSE)),"-",VLOOKUP(AO$8,'Basisreihen Destatis 2024 B.''21'!$K$8:$R$91,5,FALSE))</f>
        <v>99</v>
      </c>
      <c r="AP25" s="263">
        <f>IF(ISBLANK(VLOOKUP(AP$8,'Basisreihen Destatis 2024 B.''21'!$K$8:$R$91,5,FALSE)),"-",VLOOKUP(AP$8,'Basisreihen Destatis 2024 B.''21'!$K$8:$R$91,5,FALSE))</f>
        <v>106.1</v>
      </c>
      <c r="AQ25" s="263">
        <f>IF(ISBLANK(VLOOKUP(AQ$8,'Basisreihen Destatis 2024 B.''21'!$K$8:$R$91,5,FALSE)),"-",VLOOKUP(AQ$8,'Basisreihen Destatis 2024 B.''21'!$K$8:$R$91,5,FALSE))</f>
        <v>109.4</v>
      </c>
      <c r="AR25" s="263">
        <f>IF(ISBLANK(VLOOKUP(AR$8,'Basisreihen Destatis 2024 B.''21'!$K$8:$R$91,5,FALSE)),"-",VLOOKUP(AR$8,'Basisreihen Destatis 2024 B.''21'!$K$8:$R$91,5,FALSE))</f>
        <v>102</v>
      </c>
      <c r="AS25" s="263">
        <f>IF(ISBLANK(VLOOKUP(AS$8,'Basisreihen Destatis 2024 B.''21'!$K$8:$R$91,5,FALSE)),"-",VLOOKUP(AS$8,'Basisreihen Destatis 2024 B.''21'!$K$8:$R$91,5,FALSE))</f>
        <v>100</v>
      </c>
      <c r="AT25" s="263">
        <f>IF(ISBLANK(VLOOKUP(AT$8,'Basisreihen Destatis 2024 B.''21'!$K$8:$R$91,5,FALSE)),"-",VLOOKUP(AT$8,'Basisreihen Destatis 2024 B.''21'!$K$8:$R$91,5,FALSE))</f>
        <v>96.2</v>
      </c>
      <c r="AU25" s="263">
        <f>IF(ISBLANK(VLOOKUP(AU$8,'Basisreihen Destatis 2024 B.''21'!$K$8:$R$91,5,FALSE)),"-",VLOOKUP(AU$8,'Basisreihen Destatis 2024 B.''21'!$K$8:$R$91,5,FALSE))</f>
        <v>90.2</v>
      </c>
      <c r="AV25" s="263">
        <f>IF(ISBLANK(VLOOKUP(AV$8,'Basisreihen Destatis 2024 B.''21'!$K$8:$R$91,5,FALSE)),"-",VLOOKUP(AV$8,'Basisreihen Destatis 2024 B.''21'!$K$8:$R$91,5,FALSE))</f>
        <v>86.7</v>
      </c>
      <c r="AW25" s="263">
        <f>IF(ISBLANK(VLOOKUP(AW$8,'Basisreihen Destatis 2024 B.''21'!$K$8:$R$91,5,FALSE)),"-",VLOOKUP(AW$8,'Basisreihen Destatis 2024 B.''21'!$K$8:$R$91,5,FALSE))</f>
        <v>82.7</v>
      </c>
      <c r="AX25" s="263"/>
      <c r="AY25" s="263"/>
      <c r="AZ25" s="263"/>
      <c r="BA25" s="263"/>
      <c r="BB25" s="263"/>
      <c r="BC25" s="263"/>
      <c r="BD25" s="263"/>
      <c r="BE25" s="263"/>
      <c r="BF25" s="263"/>
      <c r="BG25" s="263"/>
      <c r="BH25" s="263"/>
      <c r="BI25" s="263"/>
      <c r="BJ25" s="263"/>
      <c r="BK25" s="263"/>
      <c r="BL25" s="263"/>
      <c r="BM25" s="263"/>
      <c r="BN25" s="263"/>
      <c r="BO25" s="263"/>
      <c r="BP25" s="263"/>
      <c r="BQ25" s="263"/>
      <c r="BR25" s="263"/>
      <c r="BS25" s="263"/>
      <c r="BT25" s="263"/>
      <c r="BU25" s="263"/>
      <c r="BV25" s="263"/>
      <c r="BW25" s="263"/>
      <c r="BX25" s="263"/>
      <c r="BY25" s="263"/>
      <c r="BZ25" s="263"/>
    </row>
    <row r="26" spans="2:97" x14ac:dyDescent="0.2">
      <c r="B26" s="262" t="s">
        <v>59</v>
      </c>
      <c r="C26" s="263"/>
      <c r="D26" s="263"/>
      <c r="E26" s="263"/>
      <c r="F26" s="263"/>
      <c r="G26" s="263"/>
      <c r="H26" s="263"/>
      <c r="I26" s="263"/>
      <c r="J26" s="263"/>
      <c r="K26" s="263"/>
      <c r="L26" s="263">
        <f>IF(ISBLANK(VLOOKUP(L$8,'Basisreihen Destatis 2024 B.''21'!$K$8:$R$91,6,FALSE)),"-",VLOOKUP(L$8,'Basisreihen Destatis 2024 B.''21'!$K$8:$R$91,6,FALSE))</f>
        <v>91.1</v>
      </c>
      <c r="M26" s="263">
        <f>IF(ISBLANK(VLOOKUP(M$8,'Basisreihen Destatis 2024 B.''21'!$K$8:$R$91,6,FALSE)),"-",VLOOKUP(M$8,'Basisreihen Destatis 2024 B.''21'!$K$8:$R$91,6,FALSE))</f>
        <v>93</v>
      </c>
      <c r="N26" s="263">
        <f>IF(ISBLANK(VLOOKUP(N$8,'Basisreihen Destatis 2024 B.''21'!$K$8:$R$91,6,FALSE)),"-",VLOOKUP(N$8,'Basisreihen Destatis 2024 B.''21'!$K$8:$R$91,6,FALSE))</f>
        <v>95</v>
      </c>
      <c r="O26" s="263">
        <f>IF(ISBLANK(VLOOKUP(O$8,'Basisreihen Destatis 2024 B.''21'!$K$8:$R$91,6,FALSE)),"-",VLOOKUP(O$8,'Basisreihen Destatis 2024 B.''21'!$K$8:$R$91,6,FALSE))</f>
        <v>92.9</v>
      </c>
      <c r="P26" s="263">
        <f>IF(ISBLANK(VLOOKUP(P$8,'Basisreihen Destatis 2024 B.''21'!$K$8:$R$91,6,FALSE)),"-",VLOOKUP(P$8,'Basisreihen Destatis 2024 B.''21'!$K$8:$R$91,6,FALSE))</f>
        <v>89.2</v>
      </c>
      <c r="Q26" s="263">
        <f>IF(ISBLANK(VLOOKUP(Q$8,'Basisreihen Destatis 2024 B.''21'!$K$8:$R$91,6,FALSE)),"-",VLOOKUP(Q$8,'Basisreihen Destatis 2024 B.''21'!$K$8:$R$91,6,FALSE))</f>
        <v>84.8</v>
      </c>
      <c r="R26" s="263">
        <f>IF(ISBLANK(VLOOKUP(R$8,'Basisreihen Destatis 2024 B.''21'!$K$8:$R$91,6,FALSE)),"-",VLOOKUP(R$8,'Basisreihen Destatis 2024 B.''21'!$K$8:$R$91,6,FALSE))</f>
        <v>92.4</v>
      </c>
      <c r="S26" s="263">
        <f>IF(ISBLANK(VLOOKUP(S$8,'Basisreihen Destatis 2024 B.''21'!$K$8:$R$91,6,FALSE)),"-",VLOOKUP(S$8,'Basisreihen Destatis 2024 B.''21'!$K$8:$R$91,6,FALSE))</f>
        <v>101.3</v>
      </c>
      <c r="T26" s="263">
        <f>IF(ISBLANK(VLOOKUP(T$8,'Basisreihen Destatis 2024 B.''21'!$K$8:$R$91,6,FALSE)),"-",VLOOKUP(T$8,'Basisreihen Destatis 2024 B.''21'!$K$8:$R$91,6,FALSE))</f>
        <v>115.2</v>
      </c>
      <c r="U26" s="263">
        <f>IF(ISBLANK(VLOOKUP(U$8,'Basisreihen Destatis 2024 B.''21'!$K$8:$R$91,6,FALSE)),"-",VLOOKUP(U$8,'Basisreihen Destatis 2024 B.''21'!$K$8:$R$91,6,FALSE))</f>
        <v>101.4</v>
      </c>
      <c r="V26" s="263">
        <f>IF(ISBLANK(VLOOKUP(V$8,'Basisreihen Destatis 2024 B.''21'!$K$8:$R$91,6,FALSE)),"-",VLOOKUP(V$8,'Basisreihen Destatis 2024 B.''21'!$K$8:$R$91,6,FALSE))</f>
        <v>93.9</v>
      </c>
      <c r="W26" s="263">
        <f>IF(ISBLANK(VLOOKUP(W$8,'Basisreihen Destatis 2024 B.''21'!$K$8:$R$91,6,FALSE)),"-",VLOOKUP(W$8,'Basisreihen Destatis 2024 B.''21'!$K$8:$R$91,6,FALSE))</f>
        <v>101.6</v>
      </c>
      <c r="X26" s="263">
        <f>IF(ISBLANK(VLOOKUP(X$8,'Basisreihen Destatis 2024 B.''21'!$K$8:$R$91,6,FALSE)),"-",VLOOKUP(X$8,'Basisreihen Destatis 2024 B.''21'!$K$8:$R$91,6,FALSE))</f>
        <v>105.3</v>
      </c>
      <c r="Y26" s="263">
        <f>IF(ISBLANK(VLOOKUP(Y$8,'Basisreihen Destatis 2024 B.''21'!$K$8:$R$91,6,FALSE)),"-",VLOOKUP(Y$8,'Basisreihen Destatis 2024 B.''21'!$K$8:$R$91,6,FALSE))</f>
        <v>89.5</v>
      </c>
      <c r="Z26" s="263">
        <f>IF(ISBLANK(VLOOKUP(Z$8,'Basisreihen Destatis 2024 B.''21'!$K$8:$R$91,6,FALSE)),"-",VLOOKUP(Z$8,'Basisreihen Destatis 2024 B.''21'!$K$8:$R$91,6,FALSE))</f>
        <v>84.4</v>
      </c>
      <c r="AA26" s="263">
        <f>IF(ISBLANK(VLOOKUP(AA$8,'Basisreihen Destatis 2024 B.''21'!$K$8:$R$91,6,FALSE)),"-",VLOOKUP(AA$8,'Basisreihen Destatis 2024 B.''21'!$K$8:$R$91,6,FALSE))</f>
        <v>90.3</v>
      </c>
      <c r="AB26" s="263">
        <f>IF(ISBLANK(VLOOKUP(AB$8,'Basisreihen Destatis 2024 B.''21'!$K$8:$R$91,6,FALSE)),"-",VLOOKUP(AB$8,'Basisreihen Destatis 2024 B.''21'!$K$8:$R$91,6,FALSE))</f>
        <v>97.3</v>
      </c>
      <c r="AC26" s="263">
        <f>IF(ISBLANK(VLOOKUP(AC$8,'Basisreihen Destatis 2024 B.''21'!$K$8:$R$91,6,FALSE)),"-",VLOOKUP(AC$8,'Basisreihen Destatis 2024 B.''21'!$K$8:$R$91,6,FALSE))</f>
        <v>75.8</v>
      </c>
      <c r="AD26" s="263">
        <f>IF(ISBLANK(VLOOKUP(AD$8,'Basisreihen Destatis 2024 B.''21'!$K$8:$R$91,6,FALSE)),"-",VLOOKUP(AD$8,'Basisreihen Destatis 2024 B.''21'!$K$8:$R$91,6,FALSE))</f>
        <v>79.8</v>
      </c>
      <c r="AE26" s="263">
        <f>IF(ISBLANK(VLOOKUP(AE$8,'Basisreihen Destatis 2024 B.''21'!$K$8:$R$91,6,FALSE)),"-",VLOOKUP(AE$8,'Basisreihen Destatis 2024 B.''21'!$K$8:$R$91,6,FALSE))</f>
        <v>74.599999999999994</v>
      </c>
      <c r="AF26" s="263">
        <f>IF(ISBLANK(VLOOKUP(AF$8,'Basisreihen Destatis 2024 B.''21'!$K$8:$R$91,6,FALSE)),"-",VLOOKUP(AF$8,'Basisreihen Destatis 2024 B.''21'!$K$8:$R$91,6,FALSE))</f>
        <v>70.3</v>
      </c>
      <c r="AG26" s="263">
        <f>IF(ISBLANK(VLOOKUP(AG$8,'Basisreihen Destatis 2024 B.''21'!$K$8:$R$91,6,FALSE)),"-",VLOOKUP(AG$8,'Basisreihen Destatis 2024 B.''21'!$K$8:$R$91,6,FALSE))</f>
        <v>77.2</v>
      </c>
      <c r="AH26" s="263">
        <f>IF(ISBLANK(VLOOKUP(AH$8,'Basisreihen Destatis 2024 B.''21'!$K$8:$R$91,6,FALSE)),"-",VLOOKUP(AH$8,'Basisreihen Destatis 2024 B.''21'!$K$8:$R$91,6,FALSE))</f>
        <v>89</v>
      </c>
      <c r="AI26" s="263">
        <f>IF(ISBLANK(VLOOKUP(AI$8,'Basisreihen Destatis 2024 B.''21'!$K$8:$R$91,6,FALSE)),"-",VLOOKUP(AI$8,'Basisreihen Destatis 2024 B.''21'!$K$8:$R$91,6,FALSE))</f>
        <v>94.3</v>
      </c>
      <c r="AJ26" s="263">
        <f>IF(ISBLANK(VLOOKUP(AJ$8,'Basisreihen Destatis 2024 B.''21'!$K$8:$R$91,6,FALSE)),"-",VLOOKUP(AJ$8,'Basisreihen Destatis 2024 B.''21'!$K$8:$R$91,6,FALSE))</f>
        <v>93.9</v>
      </c>
      <c r="AK26" s="263">
        <f>IF(ISBLANK(VLOOKUP(AK$8,'Basisreihen Destatis 2024 B.''21'!$K$8:$R$91,6,FALSE)),"-",VLOOKUP(AK$8,'Basisreihen Destatis 2024 B.''21'!$K$8:$R$91,6,FALSE))</f>
        <v>93.2</v>
      </c>
      <c r="AL26" s="263">
        <f>IF(ISBLANK(VLOOKUP(AL$8,'Basisreihen Destatis 2024 B.''21'!$K$8:$R$91,6,FALSE)),"-",VLOOKUP(AL$8,'Basisreihen Destatis 2024 B.''21'!$K$8:$R$91,6,FALSE))</f>
        <v>92.3</v>
      </c>
      <c r="AM26" s="263">
        <f>IF(ISBLANK(VLOOKUP(AM$8,'Basisreihen Destatis 2024 B.''21'!$K$8:$R$91,6,FALSE)),"-",VLOOKUP(AM$8,'Basisreihen Destatis 2024 B.''21'!$K$8:$R$91,6,FALSE))</f>
        <v>93.2</v>
      </c>
      <c r="AN26" s="263">
        <f>IF(ISBLANK(VLOOKUP(AN$8,'Basisreihen Destatis 2024 B.''21'!$K$8:$R$91,6,FALSE)),"-",VLOOKUP(AN$8,'Basisreihen Destatis 2024 B.''21'!$K$8:$R$91,6,FALSE))</f>
        <v>90.3</v>
      </c>
      <c r="AO26" s="263">
        <f>IF(ISBLANK(VLOOKUP(AO$8,'Basisreihen Destatis 2024 B.''21'!$K$8:$R$91,6,FALSE)),"-",VLOOKUP(AO$8,'Basisreihen Destatis 2024 B.''21'!$K$8:$R$91,6,FALSE))</f>
        <v>91.8</v>
      </c>
      <c r="AP26" s="263">
        <f>IF(ISBLANK(VLOOKUP(AP$8,'Basisreihen Destatis 2024 B.''21'!$K$8:$R$91,6,FALSE)),"-",VLOOKUP(AP$8,'Basisreihen Destatis 2024 B.''21'!$K$8:$R$91,6,FALSE))</f>
        <v>97.3</v>
      </c>
      <c r="AQ26" s="263">
        <f>IF(ISBLANK(VLOOKUP(AQ$8,'Basisreihen Destatis 2024 B.''21'!$K$8:$R$91,6,FALSE)),"-",VLOOKUP(AQ$8,'Basisreihen Destatis 2024 B.''21'!$K$8:$R$91,6,FALSE))</f>
        <v>101.5</v>
      </c>
      <c r="AR26" s="263">
        <f>IF(ISBLANK(VLOOKUP(AR$8,'Basisreihen Destatis 2024 B.''21'!$K$8:$R$91,6,FALSE)),"-",VLOOKUP(AR$8,'Basisreihen Destatis 2024 B.''21'!$K$8:$R$91,6,FALSE))</f>
        <v>100</v>
      </c>
      <c r="AS26" s="263">
        <f>IF(ISBLANK(VLOOKUP(AS$8,'Basisreihen Destatis 2024 B.''21'!$K$8:$R$91,6,FALSE)),"-",VLOOKUP(AS$8,'Basisreihen Destatis 2024 B.''21'!$K$8:$R$91,6,FALSE))</f>
        <v>100</v>
      </c>
      <c r="AT26" s="263">
        <f>IF(ISBLANK(VLOOKUP(AT$8,'Basisreihen Destatis 2024 B.''21'!$K$8:$R$91,6,FALSE)),"-",VLOOKUP(AT$8,'Basisreihen Destatis 2024 B.''21'!$K$8:$R$91,6,FALSE))</f>
        <v>99.2</v>
      </c>
      <c r="AU26" s="263">
        <f>IF(ISBLANK(VLOOKUP(AU$8,'Basisreihen Destatis 2024 B.''21'!$K$8:$R$91,6,FALSE)),"-",VLOOKUP(AU$8,'Basisreihen Destatis 2024 B.''21'!$K$8:$R$91,6,FALSE))</f>
        <v>96.5</v>
      </c>
      <c r="AV26" s="263">
        <f>IF(ISBLANK(VLOOKUP(AV$8,'Basisreihen Destatis 2024 B.''21'!$K$8:$R$91,6,FALSE)),"-",VLOOKUP(AV$8,'Basisreihen Destatis 2024 B.''21'!$K$8:$R$91,6,FALSE))</f>
        <v>96.6</v>
      </c>
      <c r="AW26" s="263">
        <f>IF(ISBLANK(VLOOKUP(AW$8,'Basisreihen Destatis 2024 B.''21'!$K$8:$R$91,6,FALSE)),"-",VLOOKUP(AW$8,'Basisreihen Destatis 2024 B.''21'!$K$8:$R$91,6,FALSE))</f>
        <v>99.2</v>
      </c>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row>
    <row r="27" spans="2:97" x14ac:dyDescent="0.2">
      <c r="B27" s="262" t="s">
        <v>62</v>
      </c>
      <c r="C27" s="263"/>
      <c r="D27" s="263"/>
      <c r="E27" s="263"/>
      <c r="F27" s="263"/>
      <c r="G27" s="263"/>
      <c r="H27" s="263"/>
      <c r="I27" s="263"/>
      <c r="J27" s="263"/>
      <c r="K27" s="263">
        <f>IF(ISBLANK(VLOOKUP(K$8,'Basisreihen Destatis 2024 B.''21'!$K$8:$R$91,7,FALSE)),"-",VLOOKUP(K$8,'Basisreihen Destatis 2024 B.''21'!$K$8:$R$91,7,FALSE))</f>
        <v>33.9</v>
      </c>
      <c r="L27" s="263">
        <f>IF(ISBLANK(VLOOKUP(L$8,'Basisreihen Destatis 2024 B.''21'!$K$8:$R$91,7,FALSE)),"-",VLOOKUP(L$8,'Basisreihen Destatis 2024 B.''21'!$K$8:$R$91,7,FALSE))</f>
        <v>35</v>
      </c>
      <c r="M27" s="263">
        <f>IF(ISBLANK(VLOOKUP(M$8,'Basisreihen Destatis 2024 B.''21'!$K$8:$R$91,7,FALSE)),"-",VLOOKUP(M$8,'Basisreihen Destatis 2024 B.''21'!$K$8:$R$91,7,FALSE))</f>
        <v>34.200000000000003</v>
      </c>
      <c r="N27" s="263">
        <f>IF(ISBLANK(VLOOKUP(N$8,'Basisreihen Destatis 2024 B.''21'!$K$8:$R$91,7,FALSE)),"-",VLOOKUP(N$8,'Basisreihen Destatis 2024 B.''21'!$K$8:$R$91,7,FALSE))</f>
        <v>35.6</v>
      </c>
      <c r="O27" s="263">
        <f>IF(ISBLANK(VLOOKUP(O$8,'Basisreihen Destatis 2024 B.''21'!$K$8:$R$91,7,FALSE)),"-",VLOOKUP(O$8,'Basisreihen Destatis 2024 B.''21'!$K$8:$R$91,7,FALSE))</f>
        <v>37</v>
      </c>
      <c r="P27" s="263">
        <f>IF(ISBLANK(VLOOKUP(P$8,'Basisreihen Destatis 2024 B.''21'!$K$8:$R$91,7,FALSE)),"-",VLOOKUP(P$8,'Basisreihen Destatis 2024 B.''21'!$K$8:$R$91,7,FALSE))</f>
        <v>39.1</v>
      </c>
      <c r="Q27" s="263">
        <f>IF(ISBLANK(VLOOKUP(Q$8,'Basisreihen Destatis 2024 B.''21'!$K$8:$R$91,7,FALSE)),"-",VLOOKUP(Q$8,'Basisreihen Destatis 2024 B.''21'!$K$8:$R$91,7,FALSE))</f>
        <v>38.6</v>
      </c>
      <c r="R27" s="263">
        <f>IF(ISBLANK(VLOOKUP(R$8,'Basisreihen Destatis 2024 B.''21'!$K$8:$R$91,7,FALSE)),"-",VLOOKUP(R$8,'Basisreihen Destatis 2024 B.''21'!$K$8:$R$91,7,FALSE))</f>
        <v>38.6</v>
      </c>
      <c r="S27" s="263">
        <f>IF(ISBLANK(VLOOKUP(S$8,'Basisreihen Destatis 2024 B.''21'!$K$8:$R$91,7,FALSE)),"-",VLOOKUP(S$8,'Basisreihen Destatis 2024 B.''21'!$K$8:$R$91,7,FALSE))</f>
        <v>40</v>
      </c>
      <c r="T27" s="263">
        <f>IF(ISBLANK(VLOOKUP(T$8,'Basisreihen Destatis 2024 B.''21'!$K$8:$R$91,7,FALSE)),"-",VLOOKUP(T$8,'Basisreihen Destatis 2024 B.''21'!$K$8:$R$91,7,FALSE))</f>
        <v>40.5</v>
      </c>
      <c r="U27" s="263">
        <f>IF(ISBLANK(VLOOKUP(U$8,'Basisreihen Destatis 2024 B.''21'!$K$8:$R$91,7,FALSE)),"-",VLOOKUP(U$8,'Basisreihen Destatis 2024 B.''21'!$K$8:$R$91,7,FALSE))</f>
        <v>36.200000000000003</v>
      </c>
      <c r="V27" s="263">
        <f>IF(ISBLANK(VLOOKUP(V$8,'Basisreihen Destatis 2024 B.''21'!$K$8:$R$91,7,FALSE)),"-",VLOOKUP(V$8,'Basisreihen Destatis 2024 B.''21'!$K$8:$R$91,7,FALSE))</f>
        <v>36.1</v>
      </c>
      <c r="W27" s="263">
        <f>IF(ISBLANK(VLOOKUP(W$8,'Basisreihen Destatis 2024 B.''21'!$K$8:$R$91,7,FALSE)),"-",VLOOKUP(W$8,'Basisreihen Destatis 2024 B.''21'!$K$8:$R$91,7,FALSE))</f>
        <v>40.799999999999997</v>
      </c>
      <c r="X27" s="263">
        <f>IF(ISBLANK(VLOOKUP(X$8,'Basisreihen Destatis 2024 B.''21'!$K$8:$R$91,7,FALSE)),"-",VLOOKUP(X$8,'Basisreihen Destatis 2024 B.''21'!$K$8:$R$91,7,FALSE))</f>
        <v>47.6</v>
      </c>
      <c r="Y27" s="263">
        <f>IF(ISBLANK(VLOOKUP(Y$8,'Basisreihen Destatis 2024 B.''21'!$K$8:$R$91,7,FALSE)),"-",VLOOKUP(Y$8,'Basisreihen Destatis 2024 B.''21'!$K$8:$R$91,7,FALSE))</f>
        <v>50.8</v>
      </c>
      <c r="Z27" s="263">
        <f>IF(ISBLANK(VLOOKUP(Z$8,'Basisreihen Destatis 2024 B.''21'!$K$8:$R$91,7,FALSE)),"-",VLOOKUP(Z$8,'Basisreihen Destatis 2024 B.''21'!$K$8:$R$91,7,FALSE))</f>
        <v>50.8</v>
      </c>
      <c r="AA27" s="263">
        <f>IF(ISBLANK(VLOOKUP(AA$8,'Basisreihen Destatis 2024 B.''21'!$K$8:$R$91,7,FALSE)),"-",VLOOKUP(AA$8,'Basisreihen Destatis 2024 B.''21'!$K$8:$R$91,7,FALSE))</f>
        <v>51.9</v>
      </c>
      <c r="AB27" s="263">
        <f>IF(ISBLANK(VLOOKUP(AB$8,'Basisreihen Destatis 2024 B.''21'!$K$8:$R$91,7,FALSE)),"-",VLOOKUP(AB$8,'Basisreihen Destatis 2024 B.''21'!$K$8:$R$91,7,FALSE))</f>
        <v>55</v>
      </c>
      <c r="AC27" s="263">
        <f>IF(ISBLANK(VLOOKUP(AC$8,'Basisreihen Destatis 2024 B.''21'!$K$8:$R$91,7,FALSE)),"-",VLOOKUP(AC$8,'Basisreihen Destatis 2024 B.''21'!$K$8:$R$91,7,FALSE))</f>
        <v>58.6</v>
      </c>
      <c r="AD27" s="263">
        <f>IF(ISBLANK(VLOOKUP(AD$8,'Basisreihen Destatis 2024 B.''21'!$K$8:$R$91,7,FALSE)),"-",VLOOKUP(AD$8,'Basisreihen Destatis 2024 B.''21'!$K$8:$R$91,7,FALSE))</f>
        <v>60.8</v>
      </c>
      <c r="AE27" s="263"/>
      <c r="AF27" s="263"/>
      <c r="AG27" s="263"/>
      <c r="AH27" s="263"/>
      <c r="AI27" s="263"/>
      <c r="AJ27" s="263"/>
      <c r="AK27" s="263"/>
      <c r="AL27" s="263"/>
      <c r="AM27" s="263"/>
      <c r="AN27" s="263"/>
      <c r="AO27" s="263"/>
      <c r="AP27" s="263"/>
      <c r="AQ27" s="263"/>
      <c r="AR27" s="263"/>
      <c r="AS27" s="263"/>
      <c r="AT27" s="263"/>
      <c r="AU27" s="263"/>
      <c r="AV27" s="263"/>
      <c r="AW27" s="263"/>
      <c r="AX27" s="263"/>
      <c r="AY27" s="263"/>
      <c r="AZ27" s="263"/>
      <c r="BA27" s="263"/>
      <c r="BB27" s="263"/>
      <c r="BC27" s="263"/>
      <c r="BD27" s="263"/>
      <c r="BE27" s="263"/>
      <c r="BF27" s="263"/>
      <c r="BG27" s="263"/>
      <c r="BH27" s="263"/>
      <c r="BI27" s="263"/>
      <c r="BJ27" s="263"/>
      <c r="BK27" s="263"/>
      <c r="BL27" s="263"/>
      <c r="BM27" s="263"/>
      <c r="BN27" s="263"/>
      <c r="BO27" s="263"/>
      <c r="BP27" s="263"/>
      <c r="BQ27" s="263"/>
      <c r="BR27" s="263"/>
      <c r="BS27" s="263"/>
      <c r="BT27" s="263"/>
      <c r="BU27" s="263"/>
      <c r="BV27" s="263"/>
      <c r="BW27" s="263"/>
      <c r="BX27" s="263"/>
      <c r="BY27" s="263"/>
      <c r="BZ27" s="263"/>
    </row>
    <row r="28" spans="2:97" x14ac:dyDescent="0.2">
      <c r="B28" s="265" t="s">
        <v>66</v>
      </c>
      <c r="C28" s="266">
        <f>IF(ISBLANK(VLOOKUP(C$8,'Basisreihen Destatis 2024 B.''21'!$K$8:$R$91,8,FALSE)),"-",VLOOKUP(C$8,'Basisreihen Destatis 2024 B.''21'!$K$8:$R$91,8,FALSE))</f>
        <v>23.5</v>
      </c>
      <c r="D28" s="266">
        <f>IF(ISBLANK(VLOOKUP(D$8,'Basisreihen Destatis 2024 B.''21'!$K$8:$R$91,8,FALSE)),"-",VLOOKUP(D$8,'Basisreihen Destatis 2024 B.''21'!$K$8:$R$91,8,FALSE))</f>
        <v>22.9</v>
      </c>
      <c r="E28" s="266">
        <f>IF(ISBLANK(VLOOKUP(E$8,'Basisreihen Destatis 2024 B.''21'!$K$8:$R$91,8,FALSE)),"-",VLOOKUP(E$8,'Basisreihen Destatis 2024 B.''21'!$K$8:$R$91,8,FALSE))</f>
        <v>27.1</v>
      </c>
      <c r="F28" s="266">
        <f>IF(ISBLANK(VLOOKUP(F$8,'Basisreihen Destatis 2024 B.''21'!$K$8:$R$91,8,FALSE)),"-",VLOOKUP(F$8,'Basisreihen Destatis 2024 B.''21'!$K$8:$R$91,8,FALSE))</f>
        <v>27.8</v>
      </c>
      <c r="G28" s="266">
        <f>IF(ISBLANK(VLOOKUP(G$8,'Basisreihen Destatis 2024 B.''21'!$K$8:$R$91,8,FALSE)),"-",VLOOKUP(G$8,'Basisreihen Destatis 2024 B.''21'!$K$8:$R$91,8,FALSE))</f>
        <v>27.1</v>
      </c>
      <c r="H28" s="266">
        <f>IF(ISBLANK(VLOOKUP(H$8,'Basisreihen Destatis 2024 B.''21'!$K$8:$R$91,8,FALSE)),"-",VLOOKUP(H$8,'Basisreihen Destatis 2024 B.''21'!$K$8:$R$91,8,FALSE))</f>
        <v>26.6</v>
      </c>
      <c r="I28" s="266">
        <f>IF(ISBLANK(VLOOKUP(I$8,'Basisreihen Destatis 2024 B.''21'!$K$8:$R$91,8,FALSE)),"-",VLOOKUP(I$8,'Basisreihen Destatis 2024 B.''21'!$K$8:$R$91,8,FALSE))</f>
        <v>27.1</v>
      </c>
      <c r="J28" s="266">
        <f>IF(ISBLANK(VLOOKUP(J$8,'Basisreihen Destatis 2024 B.''21'!$K$8:$R$91,8,FALSE)),"-",VLOOKUP(J$8,'Basisreihen Destatis 2024 B.''21'!$K$8:$R$91,8,FALSE))</f>
        <v>27.6</v>
      </c>
      <c r="K28" s="266">
        <f>IF(ISBLANK(VLOOKUP(K$8,'Basisreihen Destatis 2024 B.''21'!$K$8:$R$91,8,FALSE)),"-",VLOOKUP(K$8,'Basisreihen Destatis 2024 B.''21'!$K$8:$R$91,8,FALSE))</f>
        <v>28.1</v>
      </c>
      <c r="L28" s="266">
        <f>IF(ISBLANK(VLOOKUP(L$8,'Basisreihen Destatis 2024 B.''21'!$K$8:$R$91,8,FALSE)),"-",VLOOKUP(L$8,'Basisreihen Destatis 2024 B.''21'!$K$8:$R$91,8,FALSE))</f>
        <v>27.9</v>
      </c>
      <c r="M28" s="266">
        <f>IF(ISBLANK(VLOOKUP(M$8,'Basisreihen Destatis 2024 B.''21'!$K$8:$R$91,8,FALSE)),"-",VLOOKUP(M$8,'Basisreihen Destatis 2024 B.''21'!$K$8:$R$91,8,FALSE))</f>
        <v>27.8</v>
      </c>
      <c r="N28" s="266">
        <f>IF(ISBLANK(VLOOKUP(N$8,'Basisreihen Destatis 2024 B.''21'!$K$8:$R$91,8,FALSE)),"-",VLOOKUP(N$8,'Basisreihen Destatis 2024 B.''21'!$K$8:$R$91,8,FALSE))</f>
        <v>28.1</v>
      </c>
      <c r="O28" s="266">
        <f>IF(ISBLANK(VLOOKUP(O$8,'Basisreihen Destatis 2024 B.''21'!$K$8:$R$91,8,FALSE)),"-",VLOOKUP(O$8,'Basisreihen Destatis 2024 B.''21'!$K$8:$R$91,8,FALSE))</f>
        <v>28.5</v>
      </c>
      <c r="P28" s="266">
        <f>IF(ISBLANK(VLOOKUP(P$8,'Basisreihen Destatis 2024 B.''21'!$K$8:$R$91,8,FALSE)),"-",VLOOKUP(P$8,'Basisreihen Destatis 2024 B.''21'!$K$8:$R$91,8,FALSE))</f>
        <v>28.6</v>
      </c>
      <c r="Q28" s="266">
        <f>IF(ISBLANK(VLOOKUP(Q$8,'Basisreihen Destatis 2024 B.''21'!$K$8:$R$91,8,FALSE)),"-",VLOOKUP(Q$8,'Basisreihen Destatis 2024 B.''21'!$K$8:$R$91,8,FALSE))</f>
        <v>28.8</v>
      </c>
      <c r="R28" s="266">
        <f>IF(ISBLANK(VLOOKUP(R$8,'Basisreihen Destatis 2024 B.''21'!$K$8:$R$91,8,FALSE)),"-",VLOOKUP(R$8,'Basisreihen Destatis 2024 B.''21'!$K$8:$R$91,8,FALSE))</f>
        <v>29.3</v>
      </c>
      <c r="S28" s="266">
        <f>IF(ISBLANK(VLOOKUP(S$8,'Basisreihen Destatis 2024 B.''21'!$K$8:$R$91,8,FALSE)),"-",VLOOKUP(S$8,'Basisreihen Destatis 2024 B.''21'!$K$8:$R$91,8,FALSE))</f>
        <v>30</v>
      </c>
      <c r="T28" s="266">
        <f>IF(ISBLANK(VLOOKUP(T$8,'Basisreihen Destatis 2024 B.''21'!$K$8:$R$91,8,FALSE)),"-",VLOOKUP(T$8,'Basisreihen Destatis 2024 B.''21'!$K$8:$R$91,8,FALSE))</f>
        <v>30.4</v>
      </c>
      <c r="U28" s="266">
        <f>IF(ISBLANK(VLOOKUP(U$8,'Basisreihen Destatis 2024 B.''21'!$K$8:$R$91,8,FALSE)),"-",VLOOKUP(U$8,'Basisreihen Destatis 2024 B.''21'!$K$8:$R$91,8,FALSE))</f>
        <v>30</v>
      </c>
      <c r="V28" s="266">
        <f>IF(ISBLANK(VLOOKUP(V$8,'Basisreihen Destatis 2024 B.''21'!$K$8:$R$91,8,FALSE)),"-",VLOOKUP(V$8,'Basisreihen Destatis 2024 B.''21'!$K$8:$R$91,8,FALSE))</f>
        <v>30</v>
      </c>
      <c r="W28" s="266">
        <f>IF(ISBLANK(VLOOKUP(W$8,'Basisreihen Destatis 2024 B.''21'!$K$8:$R$91,8,FALSE)),"-",VLOOKUP(W$8,'Basisreihen Destatis 2024 B.''21'!$K$8:$R$91,8,FALSE))</f>
        <v>30.5</v>
      </c>
      <c r="X28" s="266">
        <f>IF(ISBLANK(VLOOKUP(X$8,'Basisreihen Destatis 2024 B.''21'!$K$8:$R$91,8,FALSE)),"-",VLOOKUP(X$8,'Basisreihen Destatis 2024 B.''21'!$K$8:$R$91,8,FALSE))</f>
        <v>32</v>
      </c>
      <c r="Y28" s="266">
        <f>IF(ISBLANK(VLOOKUP(Y$8,'Basisreihen Destatis 2024 B.''21'!$K$8:$R$91,8,FALSE)),"-",VLOOKUP(Y$8,'Basisreihen Destatis 2024 B.''21'!$K$8:$R$91,8,FALSE))</f>
        <v>33.299999999999997</v>
      </c>
      <c r="Z28" s="266">
        <f>IF(ISBLANK(VLOOKUP(Z$8,'Basisreihen Destatis 2024 B.''21'!$K$8:$R$91,8,FALSE)),"-",VLOOKUP(Z$8,'Basisreihen Destatis 2024 B.''21'!$K$8:$R$91,8,FALSE))</f>
        <v>34.299999999999997</v>
      </c>
      <c r="AA28" s="266">
        <f>IF(ISBLANK(VLOOKUP(AA$8,'Basisreihen Destatis 2024 B.''21'!$K$8:$R$91,8,FALSE)),"-",VLOOKUP(AA$8,'Basisreihen Destatis 2024 B.''21'!$K$8:$R$91,8,FALSE))</f>
        <v>36.5</v>
      </c>
      <c r="AB28" s="266">
        <f>IF(ISBLANK(VLOOKUP(AB$8,'Basisreihen Destatis 2024 B.''21'!$K$8:$R$91,8,FALSE)),"-",VLOOKUP(AB$8,'Basisreihen Destatis 2024 B.''21'!$K$8:$R$91,8,FALSE))</f>
        <v>41.4</v>
      </c>
      <c r="AC28" s="266">
        <f>IF(ISBLANK(VLOOKUP(AC$8,'Basisreihen Destatis 2024 B.''21'!$K$8:$R$91,8,FALSE)),"-",VLOOKUP(AC$8,'Basisreihen Destatis 2024 B.''21'!$K$8:$R$91,8,FALSE))</f>
        <v>43.3</v>
      </c>
      <c r="AD28" s="266">
        <f>IF(ISBLANK(VLOOKUP(AD$8,'Basisreihen Destatis 2024 B.''21'!$K$8:$R$91,8,FALSE)),"-",VLOOKUP(AD$8,'Basisreihen Destatis 2024 B.''21'!$K$8:$R$91,8,FALSE))</f>
        <v>44.9</v>
      </c>
      <c r="AE28" s="266">
        <f>IF(ISBLANK(VLOOKUP(AE$8,'Basisreihen Destatis 2024 B.''21'!$K$8:$R$91,8,FALSE)),"-",VLOOKUP(AE$8,'Basisreihen Destatis 2024 B.''21'!$K$8:$R$91,8,FALSE))</f>
        <v>46.2</v>
      </c>
      <c r="AF28" s="266">
        <f>IF(ISBLANK(VLOOKUP(AF$8,'Basisreihen Destatis 2024 B.''21'!$K$8:$R$91,8,FALSE)),"-",VLOOKUP(AF$8,'Basisreihen Destatis 2024 B.''21'!$K$8:$R$91,8,FALSE))</f>
        <v>46.6</v>
      </c>
      <c r="AG28" s="266">
        <f>IF(ISBLANK(VLOOKUP(AG$8,'Basisreihen Destatis 2024 B.''21'!$K$8:$R$91,8,FALSE)),"-",VLOOKUP(AG$8,'Basisreihen Destatis 2024 B.''21'!$K$8:$R$91,8,FALSE))</f>
        <v>48.9</v>
      </c>
      <c r="AH28" s="266">
        <f>IF(ISBLANK(VLOOKUP(AH$8,'Basisreihen Destatis 2024 B.''21'!$K$8:$R$91,8,FALSE)),"-",VLOOKUP(AH$8,'Basisreihen Destatis 2024 B.''21'!$K$8:$R$91,8,FALSE))</f>
        <v>52.6</v>
      </c>
      <c r="AI28" s="266">
        <f>IF(ISBLANK(VLOOKUP(AI$8,'Basisreihen Destatis 2024 B.''21'!$K$8:$R$91,8,FALSE)),"-",VLOOKUP(AI$8,'Basisreihen Destatis 2024 B.''21'!$K$8:$R$91,8,FALSE))</f>
        <v>56.7</v>
      </c>
      <c r="AJ28" s="266">
        <f>IF(ISBLANK(VLOOKUP(AJ$8,'Basisreihen Destatis 2024 B.''21'!$K$8:$R$91,8,FALSE)),"-",VLOOKUP(AJ$8,'Basisreihen Destatis 2024 B.''21'!$K$8:$R$91,8,FALSE))</f>
        <v>60</v>
      </c>
      <c r="AK28" s="266">
        <f>IF(ISBLANK(VLOOKUP(AK$8,'Basisreihen Destatis 2024 B.''21'!$K$8:$R$91,8,FALSE)),"-",VLOOKUP(AK$8,'Basisreihen Destatis 2024 B.''21'!$K$8:$R$91,8,FALSE))</f>
        <v>60.9</v>
      </c>
      <c r="AL28" s="266">
        <f>IF(ISBLANK(VLOOKUP(AL$8,'Basisreihen Destatis 2024 B.''21'!$K$8:$R$91,8,FALSE)),"-",VLOOKUP(AL$8,'Basisreihen Destatis 2024 B.''21'!$K$8:$R$91,8,FALSE))</f>
        <v>62.6</v>
      </c>
      <c r="AM28" s="266">
        <f>IF(ISBLANK(VLOOKUP(AM$8,'Basisreihen Destatis 2024 B.''21'!$K$8:$R$91,8,FALSE)),"-",VLOOKUP(AM$8,'Basisreihen Destatis 2024 B.''21'!$K$8:$R$91,8,FALSE))</f>
        <v>64.2</v>
      </c>
      <c r="AN28" s="266">
        <f>IF(ISBLANK(VLOOKUP(AN$8,'Basisreihen Destatis 2024 B.''21'!$K$8:$R$91,8,FALSE)),"-",VLOOKUP(AN$8,'Basisreihen Destatis 2024 B.''21'!$K$8:$R$91,8,FALSE))</f>
        <v>62.5</v>
      </c>
      <c r="AO28" s="266">
        <f>IF(ISBLANK(VLOOKUP(AO$8,'Basisreihen Destatis 2024 B.''21'!$K$8:$R$91,8,FALSE)),"-",VLOOKUP(AO$8,'Basisreihen Destatis 2024 B.''21'!$K$8:$R$91,8,FALSE))</f>
        <v>61</v>
      </c>
      <c r="AP28" s="266">
        <f>IF(ISBLANK(VLOOKUP(AP$8,'Basisreihen Destatis 2024 B.''21'!$K$8:$R$91,8,FALSE)),"-",VLOOKUP(AP$8,'Basisreihen Destatis 2024 B.''21'!$K$8:$R$91,8,FALSE))</f>
        <v>61.7</v>
      </c>
      <c r="AQ28" s="266">
        <f>IF(ISBLANK(VLOOKUP(AQ$8,'Basisreihen Destatis 2024 B.''21'!$K$8:$R$91,8,FALSE)),"-",VLOOKUP(AQ$8,'Basisreihen Destatis 2024 B.''21'!$K$8:$R$91,8,FALSE))</f>
        <v>63.7</v>
      </c>
      <c r="AR28" s="266">
        <f>IF(ISBLANK(VLOOKUP(AR$8,'Basisreihen Destatis 2024 B.''21'!$K$8:$R$91,8,FALSE)),"-",VLOOKUP(AR$8,'Basisreihen Destatis 2024 B.''21'!$K$8:$R$91,8,FALSE))</f>
        <v>64.8</v>
      </c>
      <c r="AS28" s="266">
        <f>IF(ISBLANK(VLOOKUP(AS$8,'Basisreihen Destatis 2024 B.''21'!$K$8:$R$91,8,FALSE)),"-",VLOOKUP(AS$8,'Basisreihen Destatis 2024 B.''21'!$K$8:$R$91,8,FALSE))</f>
        <v>66.400000000000006</v>
      </c>
      <c r="AT28" s="266">
        <f>IF(ISBLANK(VLOOKUP(AT$8,'Basisreihen Destatis 2024 B.''21'!$K$8:$R$91,8,FALSE)),"-",VLOOKUP(AT$8,'Basisreihen Destatis 2024 B.''21'!$K$8:$R$91,8,FALSE))</f>
        <v>67.3</v>
      </c>
      <c r="AU28" s="266">
        <f>IF(ISBLANK(VLOOKUP(AU$8,'Basisreihen Destatis 2024 B.''21'!$K$8:$R$91,8,FALSE)),"-",VLOOKUP(AU$8,'Basisreihen Destatis 2024 B.''21'!$K$8:$R$91,8,FALSE))</f>
        <v>67.3</v>
      </c>
      <c r="AV28" s="266">
        <f>IF(ISBLANK(VLOOKUP(AV$8,'Basisreihen Destatis 2024 B.''21'!$K$8:$R$91,8,FALSE)),"-",VLOOKUP(AV$8,'Basisreihen Destatis 2024 B.''21'!$K$8:$R$91,8,FALSE))</f>
        <v>67.7</v>
      </c>
      <c r="AW28" s="266">
        <f>IF(ISBLANK(VLOOKUP(AW$8,'Basisreihen Destatis 2024 B.''21'!$K$8:$R$91,8,FALSE)),"-",VLOOKUP(AW$8,'Basisreihen Destatis 2024 B.''21'!$K$8:$R$91,8,FALSE))</f>
        <v>68.900000000000006</v>
      </c>
      <c r="AX28" s="266">
        <f>IF(ISBLANK(VLOOKUP(AX$8,'Basisreihen Destatis 2024 B.''21'!$K$8:$R$91,8,FALSE)),"-",VLOOKUP(AX$8,'Basisreihen Destatis 2024 B.''21'!$K$8:$R$91,8,FALSE))</f>
        <v>68</v>
      </c>
      <c r="AY28" s="266">
        <f>IF(ISBLANK(VLOOKUP(AY$8,'Basisreihen Destatis 2024 B.''21'!$K$8:$R$91,8,FALSE)),"-",VLOOKUP(AY$8,'Basisreihen Destatis 2024 B.''21'!$K$8:$R$91,8,FALSE))</f>
        <v>68.8</v>
      </c>
      <c r="AZ28" s="266">
        <f>IF(ISBLANK(VLOOKUP(AZ$8,'Basisreihen Destatis 2024 B.''21'!$K$8:$R$91,8,FALSE)),"-",VLOOKUP(AZ$8,'Basisreihen Destatis 2024 B.''21'!$K$8:$R$91,8,FALSE))</f>
        <v>68.5</v>
      </c>
      <c r="BA28" s="266">
        <f>IF(ISBLANK(VLOOKUP(BA$8,'Basisreihen Destatis 2024 B.''21'!$K$8:$R$91,8,FALSE)),"-",VLOOKUP(BA$8,'Basisreihen Destatis 2024 B.''21'!$K$8:$R$91,8,FALSE))</f>
        <v>67.8</v>
      </c>
      <c r="BB28" s="266">
        <f>IF(ISBLANK(VLOOKUP(BB$8,'Basisreihen Destatis 2024 B.''21'!$K$8:$R$91,8,FALSE)),"-",VLOOKUP(BB$8,'Basisreihen Destatis 2024 B.''21'!$K$8:$R$91,8,FALSE))</f>
        <v>69.900000000000006</v>
      </c>
      <c r="BC28" s="266">
        <f>IF(ISBLANK(VLOOKUP(BC$8,'Basisreihen Destatis 2024 B.''21'!$K$8:$R$86,8,FALSE)),"-",VLOOKUP(BC$8,'Basisreihen Destatis 2024 B.''21'!$K$8:$R$86,8,FALSE))</f>
        <v>72</v>
      </c>
      <c r="BD28" s="266">
        <f>IF(ISBLANK(VLOOKUP(BD$8,'Basisreihen Destatis 2024 B.''21'!$K$8:$R$86,8,FALSE)),"-",VLOOKUP(BD$8,'Basisreihen Destatis 2024 B.''21'!$K$8:$R$86,8,FALSE))</f>
        <v>71.5</v>
      </c>
      <c r="BE28" s="266">
        <f>IF(ISBLANK(VLOOKUP(BE$8,'Basisreihen Destatis 2024 B.''21'!$K$8:$R$86,8,FALSE)),"-",VLOOKUP(BE$8,'Basisreihen Destatis 2024 B.''21'!$K$8:$R$86,8,FALSE))</f>
        <v>72.8</v>
      </c>
      <c r="BF28" s="266">
        <f>IF(ISBLANK(VLOOKUP(BF$8,'Basisreihen Destatis 2024 B.''21'!$K$8:$R$86,8,FALSE)),"-",VLOOKUP(BF$8,'Basisreihen Destatis 2024 B.''21'!$K$8:$R$86,8,FALSE))</f>
        <v>73.900000000000006</v>
      </c>
      <c r="BG28" s="266">
        <f>IF(ISBLANK(VLOOKUP(BG$8,'Basisreihen Destatis 2024 B.''21'!$K$8:$R$86,8,FALSE)),"-",VLOOKUP(BG$8,'Basisreihen Destatis 2024 B.''21'!$K$8:$R$86,8,FALSE))</f>
        <v>77.2</v>
      </c>
      <c r="BH28" s="266">
        <f>IF(ISBLANK(VLOOKUP(BH$8,'Basisreihen Destatis 2024 B.''21'!$K$8:$R$86,8,FALSE)),"-",VLOOKUP(BH$8,'Basisreihen Destatis 2024 B.''21'!$K$8:$R$86,8,FALSE))</f>
        <v>81.400000000000006</v>
      </c>
      <c r="BI28" s="266">
        <f>IF(ISBLANK(VLOOKUP(BI$8,'Basisreihen Destatis 2024 B.''21'!$K$8:$R$86,8,FALSE)),"-",VLOOKUP(BI$8,'Basisreihen Destatis 2024 B.''21'!$K$8:$R$86,8,FALSE))</f>
        <v>82.4</v>
      </c>
      <c r="BJ28" s="266">
        <f>IF(ISBLANK(VLOOKUP(BJ$8,'Basisreihen Destatis 2024 B.''21'!$K$8:$R$86,8,FALSE)),"-",VLOOKUP(BJ$8,'Basisreihen Destatis 2024 B.''21'!$K$8:$R$86,8,FALSE))</f>
        <v>86.9</v>
      </c>
      <c r="BK28" s="266">
        <f>IF(ISBLANK(VLOOKUP(BK$8,'Basisreihen Destatis 2024 B.''21'!$K$8:$R$86,8,FALSE)),"-",VLOOKUP(BK$8,'Basisreihen Destatis 2024 B.''21'!$K$8:$R$86,8,FALSE))</f>
        <v>83.3</v>
      </c>
      <c r="BL28" s="266">
        <f>IF(ISBLANK(VLOOKUP(BL$8,'Basisreihen Destatis 2024 B.''21'!$K$8:$R$86,8,FALSE)),"-",VLOOKUP(BL$8,'Basisreihen Destatis 2024 B.''21'!$K$8:$R$86,8,FALSE))</f>
        <v>84.6</v>
      </c>
      <c r="BM28" s="266">
        <f>IF(ISBLANK(VLOOKUP(BM$8,'Basisreihen Destatis 2024 B.''21'!$K$8:$R$86,8,FALSE)),"-",VLOOKUP(BM$8,'Basisreihen Destatis 2024 B.''21'!$K$8:$R$86,8,FALSE))</f>
        <v>89</v>
      </c>
      <c r="BN28" s="266">
        <f>IF(ISBLANK(VLOOKUP(BN$8,'Basisreihen Destatis 2024 B.''21'!$K$8:$R$86,8,FALSE)),"-",VLOOKUP(BN$8,'Basisreihen Destatis 2024 B.''21'!$K$8:$R$86,8,FALSE))</f>
        <v>90.4</v>
      </c>
      <c r="BO28" s="266">
        <f>IF(ISBLANK(VLOOKUP(BO$8,'Basisreihen Destatis 2024 B.''21'!$K$8:$R$86,8,FALSE)),"-",VLOOKUP(BO$8,'Basisreihen Destatis 2024 B.''21'!$K$8:$R$86,8,FALSE))</f>
        <v>90.4</v>
      </c>
      <c r="BP28" s="266">
        <f>IF(ISBLANK(VLOOKUP(BP$8,'Basisreihen Destatis 2024 B.''21'!$K$8:$R$86,8,FALSE)),"-",VLOOKUP(BP$8,'Basisreihen Destatis 2024 B.''21'!$K$8:$R$86,8,FALSE))</f>
        <v>89.5</v>
      </c>
      <c r="BQ28" s="266">
        <f>IF(ISBLANK(VLOOKUP(BQ$8,'Basisreihen Destatis 2024 B.''21'!$K$8:$R$86,8,FALSE)),"-",VLOOKUP(BQ$8,'Basisreihen Destatis 2024 B.''21'!$K$8:$R$86,8,FALSE))</f>
        <v>87.9</v>
      </c>
      <c r="BR28" s="266">
        <f>IF(ISBLANK(VLOOKUP(BR$8,'Basisreihen Destatis 2024 B.''21'!$K$8:$R$86,8,FALSE)),"-",VLOOKUP(BR$8,'Basisreihen Destatis 2024 B.''21'!$K$8:$R$86,8,FALSE))</f>
        <v>86.4</v>
      </c>
      <c r="BS28" s="266">
        <f>IF(ISBLANK(VLOOKUP(BS$8,'Basisreihen Destatis 2024 B.''21'!$K$8:$R$86,8,FALSE)),"-",VLOOKUP(BS$8,'Basisreihen Destatis 2024 B.''21'!$K$8:$R$86,8,FALSE))</f>
        <v>88.8</v>
      </c>
      <c r="BT28" s="266">
        <f>IF(ISBLANK(VLOOKUP(BT$8,'Basisreihen Destatis 2024 B.''21'!$K$8:$R$86,8,FALSE)),"-",VLOOKUP(BT$8,'Basisreihen Destatis 2024 B.''21'!$K$8:$R$86,8,FALSE))</f>
        <v>91.1</v>
      </c>
      <c r="BU28" s="266">
        <f>IF(ISBLANK(VLOOKUP(BU$8,'Basisreihen Destatis 2024 B.''21'!$K$8:$R$86,8,FALSE)),"-",VLOOKUP(BU$8,'Basisreihen Destatis 2024 B.''21'!$K$8:$R$86,8,FALSE))</f>
        <v>92.1</v>
      </c>
      <c r="BV28" s="266">
        <f>IF(ISBLANK(VLOOKUP(BV$8,'Basisreihen Destatis 2024 B.''21'!$K$8:$R$86,8,FALSE)),"-",VLOOKUP(BV$8,'Basisreihen Destatis 2024 B.''21'!$K$8:$R$86,8,FALSE))</f>
        <v>91.2</v>
      </c>
      <c r="BW28" s="266">
        <f>IF(ISBLANK(VLOOKUP(BW$8,'Basisreihen Destatis 2024 B.''21'!$K$8:$R$86,8,FALSE)),"-",VLOOKUP(BW$8,'Basisreihen Destatis 2024 B.''21'!$K$8:$R$86,8,FALSE))</f>
        <v>100</v>
      </c>
      <c r="BX28" s="266">
        <f>IF(ISBLANK(VLOOKUP(BX$8,'Basisreihen Destatis 2024 B.''21'!$K$8:$R$86,8,FALSE)),"-",VLOOKUP(BX$8,'Basisreihen Destatis 2024 B.''21'!$K$8:$R$86,8,FALSE))</f>
        <v>129.80000000000001</v>
      </c>
      <c r="BY28" s="266">
        <f>IF(ISBLANK(VLOOKUP(BY$8,'Basisreihen Destatis 2024 B.''21'!$K$8:$R$86,8,FALSE)),"-",VLOOKUP(BY$8,'Basisreihen Destatis 2024 B.''21'!$K$8:$R$86,8,FALSE))</f>
        <v>130.1</v>
      </c>
      <c r="BZ28" s="266">
        <f>IF(ISBLANK(VLOOKUP(BZ$8,'Basisreihen Destatis 2024 B.''21'!$K$8:$R$86,8,FALSE)),"-",VLOOKUP(BZ$8,'Basisreihen Destatis 2024 B.''21'!$K$8:$R$86,8,FALSE))</f>
        <v>127.7</v>
      </c>
    </row>
    <row r="29" spans="2:97" x14ac:dyDescent="0.2">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row>
    <row r="30" spans="2:97" x14ac:dyDescent="0.2">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c r="AZ30" s="263"/>
      <c r="BA30" s="263"/>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row>
    <row r="31" spans="2:97" x14ac:dyDescent="0.2">
      <c r="C31" s="263"/>
      <c r="D31" s="263"/>
      <c r="E31" s="263"/>
      <c r="F31" s="263"/>
      <c r="G31" s="263"/>
      <c r="H31" s="263"/>
      <c r="I31" s="263"/>
      <c r="J31" s="263"/>
      <c r="K31" s="263"/>
      <c r="L31" s="263"/>
      <c r="M31" s="263"/>
      <c r="N31" s="263"/>
      <c r="O31" s="263"/>
      <c r="P31" s="263"/>
      <c r="Q31" s="263"/>
      <c r="R31" s="263"/>
      <c r="S31" s="263"/>
      <c r="T31" s="263"/>
      <c r="U31" s="263"/>
      <c r="V31" s="263"/>
      <c r="W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row>
    <row r="32" spans="2:97" x14ac:dyDescent="0.2">
      <c r="C32" s="263"/>
      <c r="D32" s="263"/>
      <c r="E32" s="263"/>
      <c r="F32" s="263"/>
      <c r="G32" s="263"/>
      <c r="H32" s="263"/>
      <c r="I32" s="263"/>
      <c r="J32" s="263"/>
      <c r="K32" s="263"/>
      <c r="L32" s="263"/>
      <c r="M32" s="263"/>
      <c r="N32" s="263"/>
      <c r="O32" s="263"/>
      <c r="P32" s="263"/>
      <c r="Q32" s="263"/>
      <c r="R32" s="263"/>
      <c r="S32" s="263"/>
      <c r="T32" s="263"/>
      <c r="U32" s="263"/>
      <c r="V32" s="263"/>
      <c r="W32" s="263"/>
      <c r="AV32" s="263"/>
      <c r="AW32" s="263"/>
      <c r="AX32" s="263"/>
      <c r="AY32" s="263"/>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3"/>
      <c r="CF32" s="263"/>
      <c r="CG32" s="263"/>
      <c r="CH32" s="263"/>
      <c r="CI32" s="263"/>
      <c r="CJ32" s="263"/>
      <c r="CK32" s="263"/>
      <c r="CL32" s="263"/>
      <c r="CM32" s="263"/>
      <c r="CN32" s="263"/>
      <c r="CO32" s="263"/>
      <c r="CP32" s="263"/>
      <c r="CQ32" s="263"/>
      <c r="CR32" s="263"/>
      <c r="CS32" s="263"/>
    </row>
    <row r="33" spans="48:97" x14ac:dyDescent="0.2">
      <c r="AV33" s="263"/>
      <c r="AW33" s="263"/>
      <c r="AX33" s="263"/>
      <c r="AY33" s="263"/>
      <c r="AZ33" s="263"/>
      <c r="BA33" s="263"/>
      <c r="BB33" s="263"/>
      <c r="BC33" s="263"/>
      <c r="BD33" s="263"/>
      <c r="BE33" s="263"/>
      <c r="BF33" s="263"/>
      <c r="BG33" s="263"/>
      <c r="BH33" s="263"/>
      <c r="BI33" s="263"/>
      <c r="BJ33" s="263"/>
      <c r="BK33" s="263"/>
      <c r="BL33" s="263"/>
      <c r="BM33" s="263"/>
      <c r="BN33" s="263"/>
      <c r="BO33" s="263"/>
      <c r="BP33" s="263"/>
      <c r="BQ33" s="263"/>
      <c r="BR33" s="263"/>
      <c r="BS33" s="263"/>
      <c r="BT33" s="263"/>
      <c r="BU33" s="263"/>
      <c r="BV33" s="263"/>
      <c r="BW33" s="263"/>
      <c r="BX33" s="263"/>
      <c r="BY33" s="263"/>
      <c r="BZ33" s="263"/>
      <c r="CA33" s="263"/>
      <c r="CB33" s="263"/>
      <c r="CC33" s="263"/>
      <c r="CD33" s="263"/>
      <c r="CE33" s="263"/>
      <c r="CF33" s="263"/>
      <c r="CG33" s="263"/>
      <c r="CH33" s="263"/>
      <c r="CI33" s="263"/>
      <c r="CJ33" s="263"/>
      <c r="CK33" s="263"/>
      <c r="CL33" s="263"/>
      <c r="CM33" s="263"/>
      <c r="CN33" s="263"/>
      <c r="CO33" s="263"/>
      <c r="CP33" s="263"/>
      <c r="CQ33" s="263"/>
      <c r="CR33" s="263"/>
      <c r="CS33" s="263"/>
    </row>
    <row r="34" spans="48:97" x14ac:dyDescent="0.2">
      <c r="AV34" s="263"/>
      <c r="AW34" s="263"/>
      <c r="AX34" s="263"/>
      <c r="AY34" s="263"/>
      <c r="AZ34" s="263"/>
      <c r="BA34" s="263"/>
      <c r="BB34" s="263"/>
      <c r="BC34" s="263"/>
      <c r="BD34" s="263"/>
      <c r="BE34" s="263"/>
      <c r="BF34" s="263"/>
      <c r="BG34" s="263"/>
      <c r="BH34" s="263"/>
      <c r="BI34" s="263"/>
      <c r="BJ34" s="263"/>
      <c r="BK34" s="263"/>
      <c r="BL34" s="263"/>
      <c r="BM34" s="263"/>
      <c r="BN34" s="263"/>
      <c r="BO34" s="263"/>
      <c r="BP34" s="263"/>
      <c r="BQ34" s="263"/>
      <c r="BR34" s="263"/>
      <c r="BS34" s="263"/>
      <c r="BT34" s="263"/>
      <c r="BU34" s="263"/>
      <c r="BV34" s="263"/>
      <c r="BW34" s="263"/>
      <c r="BX34" s="263"/>
      <c r="BY34" s="263"/>
      <c r="BZ34" s="263"/>
      <c r="CA34" s="263"/>
      <c r="CB34" s="263"/>
      <c r="CC34" s="263"/>
      <c r="CD34" s="263"/>
      <c r="CE34" s="263"/>
      <c r="CF34" s="263"/>
      <c r="CG34" s="263"/>
      <c r="CH34" s="263"/>
      <c r="CI34" s="263"/>
      <c r="CJ34" s="263"/>
      <c r="CK34" s="263"/>
      <c r="CL34" s="263"/>
      <c r="CM34" s="263"/>
      <c r="CN34" s="263"/>
      <c r="CO34" s="263"/>
      <c r="CP34" s="263"/>
      <c r="CQ34" s="263"/>
      <c r="CR34" s="263"/>
      <c r="CS34" s="263"/>
    </row>
    <row r="35" spans="48:97" x14ac:dyDescent="0.2">
      <c r="AV35" s="263"/>
      <c r="AW35" s="263"/>
      <c r="AX35" s="263"/>
      <c r="AY35" s="263"/>
      <c r="AZ35" s="263"/>
      <c r="BA35" s="263"/>
      <c r="BB35" s="263"/>
      <c r="BC35" s="263"/>
      <c r="BD35" s="263"/>
      <c r="BE35" s="263"/>
      <c r="BF35" s="263"/>
      <c r="BG35" s="263"/>
      <c r="BH35" s="263"/>
      <c r="BI35" s="263"/>
      <c r="BJ35" s="263"/>
      <c r="BK35" s="263"/>
      <c r="BL35" s="263"/>
      <c r="BM35" s="263"/>
      <c r="BN35" s="263"/>
      <c r="BO35" s="263"/>
      <c r="BP35" s="263"/>
      <c r="BQ35" s="263"/>
      <c r="BR35" s="263"/>
      <c r="BS35" s="263"/>
      <c r="BT35" s="263"/>
      <c r="BU35" s="263"/>
      <c r="BV35" s="263"/>
      <c r="BW35" s="263"/>
      <c r="BX35" s="263"/>
      <c r="BY35" s="263"/>
      <c r="BZ35" s="263"/>
      <c r="CA35" s="263"/>
      <c r="CB35" s="263"/>
      <c r="CC35" s="263"/>
      <c r="CD35" s="263"/>
      <c r="CE35" s="263"/>
      <c r="CF35" s="263"/>
      <c r="CG35" s="263"/>
      <c r="CH35" s="263"/>
      <c r="CI35" s="263"/>
      <c r="CJ35" s="263"/>
      <c r="CK35" s="263"/>
      <c r="CL35" s="263"/>
      <c r="CM35" s="263"/>
      <c r="CN35" s="263"/>
      <c r="CO35" s="263"/>
      <c r="CP35" s="263"/>
      <c r="CQ35" s="263"/>
      <c r="CR35" s="263"/>
      <c r="CS35" s="263"/>
    </row>
    <row r="36" spans="48:97" x14ac:dyDescent="0.2">
      <c r="AV36" s="263"/>
      <c r="AW36" s="263"/>
      <c r="AX36" s="263"/>
      <c r="AY36" s="263"/>
      <c r="AZ36" s="263"/>
      <c r="BA36" s="263"/>
      <c r="BB36" s="263"/>
      <c r="BC36" s="263"/>
      <c r="BD36" s="263"/>
      <c r="BE36" s="263"/>
      <c r="BF36" s="263"/>
      <c r="BG36" s="263"/>
      <c r="BH36" s="263"/>
      <c r="BI36" s="263"/>
      <c r="BJ36" s="263"/>
      <c r="BK36" s="263"/>
      <c r="BL36" s="263"/>
      <c r="BM36" s="263"/>
      <c r="BN36" s="263"/>
      <c r="BO36" s="263"/>
      <c r="BP36" s="263"/>
      <c r="BQ36" s="263"/>
      <c r="BR36" s="263"/>
      <c r="BS36" s="263"/>
      <c r="BT36" s="263"/>
      <c r="BU36" s="263"/>
      <c r="BV36" s="263"/>
      <c r="BW36" s="263"/>
      <c r="BX36" s="263"/>
      <c r="BY36" s="263"/>
      <c r="BZ36" s="263"/>
      <c r="CA36" s="263"/>
      <c r="CB36" s="263"/>
      <c r="CC36" s="263"/>
      <c r="CD36" s="263"/>
      <c r="CE36" s="263"/>
      <c r="CF36" s="263"/>
      <c r="CG36" s="263"/>
      <c r="CH36" s="263"/>
      <c r="CI36" s="263"/>
      <c r="CJ36" s="263"/>
      <c r="CK36" s="263"/>
      <c r="CL36" s="263"/>
      <c r="CM36" s="263"/>
      <c r="CN36" s="263"/>
      <c r="CO36" s="263"/>
      <c r="CP36" s="263"/>
      <c r="CQ36" s="263"/>
      <c r="CR36" s="263"/>
      <c r="CS36" s="263"/>
    </row>
    <row r="37" spans="48:97" x14ac:dyDescent="0.2">
      <c r="AV37" s="263"/>
      <c r="AW37" s="263"/>
      <c r="AX37" s="263"/>
      <c r="AY37" s="263"/>
      <c r="AZ37" s="263"/>
      <c r="BA37" s="263"/>
      <c r="BB37" s="263"/>
      <c r="BC37" s="263"/>
      <c r="BD37" s="263"/>
      <c r="BE37" s="263"/>
      <c r="BF37" s="263"/>
      <c r="BG37" s="263"/>
      <c r="BH37" s="263"/>
      <c r="BI37" s="263"/>
      <c r="BJ37" s="263"/>
      <c r="BK37" s="263"/>
      <c r="BL37" s="263"/>
      <c r="BM37" s="263"/>
      <c r="BN37" s="263"/>
      <c r="BO37" s="263"/>
      <c r="BP37" s="263"/>
      <c r="BQ37" s="263"/>
      <c r="BR37" s="263"/>
      <c r="BS37" s="263"/>
      <c r="BT37" s="263"/>
      <c r="BU37" s="263"/>
      <c r="BV37" s="263"/>
      <c r="BW37" s="263"/>
      <c r="BX37" s="263"/>
      <c r="BY37" s="263"/>
      <c r="BZ37" s="263"/>
      <c r="CA37" s="263"/>
      <c r="CB37" s="263"/>
      <c r="CC37" s="263"/>
      <c r="CD37" s="263"/>
      <c r="CE37" s="263"/>
      <c r="CF37" s="263"/>
      <c r="CG37" s="263"/>
      <c r="CH37" s="263"/>
      <c r="CI37" s="263"/>
      <c r="CJ37" s="263"/>
      <c r="CK37" s="263"/>
      <c r="CL37" s="263"/>
      <c r="CM37" s="263"/>
      <c r="CN37" s="263"/>
      <c r="CO37" s="263"/>
      <c r="CP37" s="263"/>
      <c r="CQ37" s="263"/>
      <c r="CR37" s="263"/>
      <c r="CS37" s="263"/>
    </row>
    <row r="38" spans="48:97" x14ac:dyDescent="0.2">
      <c r="AV38" s="263"/>
      <c r="AW38" s="263"/>
      <c r="AX38" s="263"/>
      <c r="AY38" s="263"/>
      <c r="AZ38" s="263"/>
      <c r="BA38" s="263"/>
      <c r="BB38" s="263"/>
      <c r="BC38" s="263"/>
      <c r="BD38" s="263"/>
      <c r="BE38" s="263"/>
      <c r="BF38" s="263"/>
      <c r="BG38" s="263"/>
      <c r="BH38" s="263"/>
      <c r="BI38" s="263"/>
      <c r="BJ38" s="263"/>
      <c r="BK38" s="263"/>
      <c r="BL38" s="263"/>
      <c r="BM38" s="263"/>
      <c r="BN38" s="263"/>
      <c r="BO38" s="263"/>
      <c r="BP38" s="263"/>
      <c r="BQ38" s="263"/>
      <c r="BR38" s="263"/>
      <c r="BS38" s="263"/>
      <c r="BT38" s="263"/>
      <c r="BU38" s="263"/>
      <c r="BV38" s="263"/>
      <c r="BW38" s="263"/>
      <c r="BX38" s="263"/>
      <c r="BY38" s="263"/>
      <c r="BZ38" s="263"/>
      <c r="CA38" s="263"/>
      <c r="CB38" s="263"/>
      <c r="CC38" s="263"/>
      <c r="CD38" s="263"/>
      <c r="CE38" s="263"/>
      <c r="CF38" s="263"/>
      <c r="CG38" s="263"/>
      <c r="CH38" s="263"/>
      <c r="CI38" s="263"/>
      <c r="CJ38" s="263"/>
      <c r="CK38" s="263"/>
      <c r="CL38" s="263"/>
      <c r="CM38" s="263"/>
      <c r="CN38" s="263"/>
      <c r="CO38" s="263"/>
      <c r="CP38" s="263"/>
      <c r="CQ38" s="263"/>
      <c r="CR38" s="263"/>
      <c r="CS38" s="263"/>
    </row>
    <row r="39" spans="48:97" x14ac:dyDescent="0.2">
      <c r="AV39" s="263"/>
      <c r="AW39" s="263"/>
      <c r="AX39" s="263"/>
      <c r="AY39" s="263"/>
      <c r="AZ39" s="263"/>
      <c r="BA39" s="263"/>
      <c r="BB39" s="263"/>
      <c r="BC39" s="263"/>
      <c r="BD39" s="263"/>
      <c r="BE39" s="263"/>
      <c r="BF39" s="263"/>
      <c r="BG39" s="263"/>
      <c r="BH39" s="263"/>
      <c r="BI39" s="263"/>
      <c r="BJ39" s="263"/>
      <c r="BK39" s="263"/>
      <c r="BL39" s="263"/>
      <c r="BM39" s="263"/>
      <c r="BN39" s="263"/>
      <c r="BO39" s="263"/>
      <c r="BP39" s="263"/>
      <c r="BQ39" s="263"/>
      <c r="BR39" s="263"/>
      <c r="BS39" s="263"/>
      <c r="BT39" s="263"/>
      <c r="BU39" s="263"/>
      <c r="BV39" s="263"/>
      <c r="BW39" s="263"/>
      <c r="BX39" s="263"/>
      <c r="BY39" s="263"/>
      <c r="BZ39" s="263"/>
      <c r="CA39" s="263"/>
      <c r="CB39" s="263"/>
      <c r="CC39" s="263"/>
      <c r="CD39" s="263"/>
      <c r="CE39" s="263"/>
      <c r="CF39" s="263"/>
      <c r="CG39" s="263"/>
      <c r="CH39" s="263"/>
      <c r="CI39" s="263"/>
      <c r="CJ39" s="263"/>
      <c r="CK39" s="263"/>
      <c r="CL39" s="263"/>
      <c r="CM39" s="263"/>
      <c r="CN39" s="263"/>
      <c r="CO39" s="263"/>
      <c r="CP39" s="263"/>
      <c r="CQ39" s="263"/>
      <c r="CR39" s="263"/>
      <c r="CS39" s="263"/>
    </row>
    <row r="40" spans="48:97" x14ac:dyDescent="0.2">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row>
    <row r="41" spans="48:97" x14ac:dyDescent="0.2">
      <c r="AV41" s="263"/>
      <c r="AW41" s="263"/>
      <c r="AX41" s="263"/>
      <c r="AY41" s="263"/>
      <c r="AZ41" s="263"/>
      <c r="BA41" s="263"/>
      <c r="BB41" s="263"/>
      <c r="BC41" s="263"/>
      <c r="BD41" s="263"/>
      <c r="BE41" s="263"/>
      <c r="BF41" s="263"/>
      <c r="BG41" s="263"/>
      <c r="BH41" s="263"/>
      <c r="BI41" s="263"/>
      <c r="BJ41" s="263"/>
      <c r="BK41" s="263"/>
      <c r="BL41" s="263"/>
      <c r="BM41" s="263"/>
      <c r="BN41" s="263"/>
      <c r="BO41" s="263"/>
      <c r="BP41" s="263"/>
      <c r="BQ41" s="263"/>
      <c r="BR41" s="263"/>
      <c r="BS41" s="263"/>
      <c r="BT41" s="263"/>
      <c r="BU41" s="263"/>
      <c r="BV41" s="263"/>
      <c r="BW41" s="263"/>
      <c r="BX41" s="263"/>
      <c r="BY41" s="263"/>
      <c r="BZ41" s="263"/>
      <c r="CA41" s="263"/>
      <c r="CB41" s="263"/>
      <c r="CC41" s="263"/>
      <c r="CD41" s="263"/>
      <c r="CE41" s="263"/>
      <c r="CF41" s="263"/>
      <c r="CG41" s="263"/>
      <c r="CH41" s="263"/>
      <c r="CI41" s="263"/>
      <c r="CJ41" s="263"/>
      <c r="CK41" s="263"/>
      <c r="CL41" s="263"/>
      <c r="CM41" s="263"/>
      <c r="CN41" s="263"/>
      <c r="CO41" s="263"/>
      <c r="CP41" s="263"/>
      <c r="CQ41" s="263"/>
      <c r="CR41" s="263"/>
      <c r="CS41" s="263"/>
    </row>
    <row r="42" spans="48:97" x14ac:dyDescent="0.2">
      <c r="AV42" s="263"/>
      <c r="AW42" s="263"/>
      <c r="AX42" s="263"/>
      <c r="AY42" s="263"/>
      <c r="AZ42" s="263"/>
      <c r="BA42" s="263"/>
      <c r="BB42" s="263"/>
      <c r="BC42" s="263"/>
      <c r="BD42" s="263"/>
      <c r="BE42" s="263"/>
      <c r="BF42" s="263"/>
      <c r="BG42" s="263"/>
      <c r="BH42" s="263"/>
      <c r="BI42" s="263"/>
      <c r="BJ42" s="263"/>
      <c r="BK42" s="263"/>
      <c r="BL42" s="263"/>
      <c r="BM42" s="263"/>
      <c r="BN42" s="263"/>
      <c r="BO42" s="263"/>
      <c r="BP42" s="263"/>
      <c r="BQ42" s="263"/>
      <c r="BR42" s="263"/>
      <c r="BS42" s="263"/>
      <c r="BT42" s="263"/>
      <c r="BU42" s="263"/>
      <c r="BV42" s="263"/>
      <c r="BW42" s="263"/>
      <c r="BX42" s="263"/>
      <c r="BY42" s="263"/>
      <c r="BZ42" s="263"/>
      <c r="CA42" s="263"/>
      <c r="CB42" s="263"/>
      <c r="CC42" s="263"/>
      <c r="CD42" s="263"/>
      <c r="CE42" s="263"/>
      <c r="CF42" s="263"/>
      <c r="CG42" s="263"/>
      <c r="CH42" s="263"/>
      <c r="CI42" s="263"/>
      <c r="CJ42" s="263"/>
      <c r="CK42" s="263"/>
      <c r="CL42" s="263"/>
      <c r="CM42" s="263"/>
      <c r="CN42" s="263"/>
      <c r="CO42" s="263"/>
      <c r="CP42" s="263"/>
      <c r="CQ42" s="263"/>
      <c r="CR42" s="263"/>
      <c r="CS42" s="263"/>
    </row>
    <row r="43" spans="48:97" x14ac:dyDescent="0.2">
      <c r="AV43" s="263"/>
      <c r="AW43" s="263"/>
      <c r="AX43" s="263"/>
      <c r="AY43" s="263"/>
      <c r="AZ43" s="263"/>
      <c r="BA43" s="263"/>
      <c r="BB43" s="263"/>
      <c r="BC43" s="263"/>
      <c r="BD43" s="263"/>
      <c r="BE43" s="263"/>
      <c r="BF43" s="263"/>
      <c r="BG43" s="263"/>
      <c r="BH43" s="263"/>
      <c r="BI43" s="263"/>
      <c r="BJ43" s="263"/>
      <c r="BK43" s="263"/>
      <c r="BL43" s="263"/>
      <c r="BM43" s="263"/>
      <c r="BN43" s="263"/>
      <c r="BO43" s="263"/>
      <c r="BP43" s="263"/>
      <c r="BQ43" s="263"/>
      <c r="BR43" s="263"/>
      <c r="BS43" s="263"/>
      <c r="BT43" s="263"/>
      <c r="BU43" s="263"/>
      <c r="BV43" s="263"/>
      <c r="BW43" s="263"/>
      <c r="BX43" s="263"/>
      <c r="BY43" s="263"/>
      <c r="BZ43" s="263"/>
      <c r="CA43" s="263"/>
      <c r="CB43" s="263"/>
      <c r="CC43" s="263"/>
      <c r="CD43" s="263"/>
      <c r="CE43" s="263"/>
      <c r="CF43" s="263"/>
      <c r="CG43" s="263"/>
      <c r="CH43" s="263"/>
      <c r="CI43" s="263"/>
      <c r="CJ43" s="263"/>
      <c r="CK43" s="263"/>
      <c r="CL43" s="263"/>
      <c r="CM43" s="263"/>
      <c r="CN43" s="263"/>
      <c r="CO43" s="263"/>
      <c r="CP43" s="263"/>
      <c r="CQ43" s="263"/>
      <c r="CR43" s="263"/>
      <c r="CS43" s="263"/>
    </row>
    <row r="44" spans="48:97" x14ac:dyDescent="0.2">
      <c r="AV44" s="263"/>
      <c r="AW44" s="263"/>
      <c r="AX44" s="263"/>
      <c r="AY44" s="263"/>
      <c r="AZ44" s="263"/>
      <c r="BA44" s="263"/>
      <c r="BB44" s="263"/>
      <c r="BC44" s="263"/>
      <c r="BD44" s="263"/>
      <c r="BE44" s="263"/>
      <c r="BF44" s="263"/>
      <c r="BG44" s="263"/>
      <c r="BH44" s="263"/>
      <c r="BI44" s="263"/>
      <c r="BJ44" s="263"/>
      <c r="BK44" s="263"/>
      <c r="BL44" s="263"/>
      <c r="BM44" s="263"/>
      <c r="BN44" s="263"/>
      <c r="BO44" s="263"/>
      <c r="BP44" s="263"/>
      <c r="BQ44" s="263"/>
      <c r="BR44" s="263"/>
      <c r="BS44" s="263"/>
      <c r="BT44" s="263"/>
      <c r="BU44" s="263"/>
      <c r="BV44" s="263"/>
      <c r="BW44" s="263"/>
      <c r="BX44" s="263"/>
      <c r="BY44" s="263"/>
      <c r="BZ44" s="263"/>
      <c r="CA44" s="263"/>
      <c r="CB44" s="263"/>
      <c r="CC44" s="263"/>
      <c r="CD44" s="263"/>
      <c r="CE44" s="263"/>
      <c r="CF44" s="263"/>
      <c r="CG44" s="263"/>
      <c r="CH44" s="263"/>
      <c r="CI44" s="263"/>
      <c r="CJ44" s="263"/>
      <c r="CK44" s="263"/>
      <c r="CL44" s="263"/>
      <c r="CM44" s="263"/>
      <c r="CN44" s="263"/>
      <c r="CO44" s="263"/>
      <c r="CP44" s="263"/>
      <c r="CQ44" s="263"/>
      <c r="CR44" s="263"/>
      <c r="CS44" s="263"/>
    </row>
    <row r="45" spans="48:97" x14ac:dyDescent="0.2">
      <c r="AV45" s="263"/>
      <c r="AW45" s="263"/>
      <c r="AX45" s="263"/>
      <c r="AY45" s="263"/>
      <c r="AZ45" s="263"/>
      <c r="BA45" s="263"/>
      <c r="BB45" s="263"/>
      <c r="BC45" s="263"/>
      <c r="BD45" s="263"/>
      <c r="BE45" s="263"/>
      <c r="BF45" s="263"/>
      <c r="BG45" s="263"/>
      <c r="BH45" s="263"/>
      <c r="BI45" s="263"/>
      <c r="BJ45" s="263"/>
      <c r="BK45" s="263"/>
      <c r="BL45" s="263"/>
      <c r="BM45" s="263"/>
      <c r="BN45" s="263"/>
      <c r="BO45" s="263"/>
      <c r="BP45" s="263"/>
      <c r="BQ45" s="263"/>
      <c r="BR45" s="263"/>
      <c r="BS45" s="263"/>
      <c r="BT45" s="263"/>
      <c r="BU45" s="263"/>
      <c r="BV45" s="263"/>
      <c r="BW45" s="263"/>
      <c r="BX45" s="263"/>
      <c r="BY45" s="263"/>
      <c r="BZ45" s="263"/>
      <c r="CA45" s="263"/>
      <c r="CB45" s="263"/>
      <c r="CC45" s="263"/>
      <c r="CD45" s="263"/>
      <c r="CE45" s="263"/>
      <c r="CF45" s="263"/>
      <c r="CG45" s="263"/>
      <c r="CH45" s="263"/>
      <c r="CI45" s="263"/>
      <c r="CJ45" s="263"/>
      <c r="CK45" s="263"/>
      <c r="CL45" s="263"/>
      <c r="CM45" s="263"/>
      <c r="CN45" s="263"/>
      <c r="CO45" s="263"/>
      <c r="CP45" s="263"/>
      <c r="CQ45" s="263"/>
      <c r="CR45" s="263"/>
      <c r="CS45" s="263"/>
    </row>
    <row r="46" spans="48:97" x14ac:dyDescent="0.2">
      <c r="AV46" s="263"/>
      <c r="AW46" s="263"/>
      <c r="AX46" s="263"/>
      <c r="AY46" s="263"/>
      <c r="AZ46" s="263"/>
      <c r="BA46" s="263"/>
      <c r="BB46" s="263"/>
      <c r="BC46" s="263"/>
      <c r="BD46" s="263"/>
      <c r="BE46" s="263"/>
      <c r="BF46" s="263"/>
      <c r="BG46" s="263"/>
      <c r="BH46" s="263"/>
      <c r="BI46" s="263"/>
      <c r="BJ46" s="263"/>
      <c r="BK46" s="263"/>
      <c r="BL46" s="263"/>
      <c r="BM46" s="263"/>
      <c r="BN46" s="263"/>
      <c r="BO46" s="263"/>
      <c r="BP46" s="263"/>
      <c r="BQ46" s="263"/>
      <c r="BR46" s="263"/>
      <c r="BS46" s="263"/>
      <c r="BT46" s="263"/>
      <c r="BU46" s="263"/>
      <c r="BV46" s="263"/>
      <c r="BW46" s="263"/>
      <c r="BX46" s="263"/>
      <c r="BY46" s="263"/>
      <c r="BZ46" s="263"/>
      <c r="CA46" s="263"/>
      <c r="CB46" s="263"/>
      <c r="CC46" s="263"/>
      <c r="CD46" s="263"/>
      <c r="CE46" s="263"/>
      <c r="CF46" s="263"/>
      <c r="CG46" s="263"/>
      <c r="CH46" s="263"/>
      <c r="CI46" s="263"/>
      <c r="CJ46" s="263"/>
      <c r="CK46" s="263"/>
      <c r="CL46" s="263"/>
      <c r="CM46" s="263"/>
      <c r="CN46" s="263"/>
      <c r="CO46" s="263"/>
      <c r="CP46" s="263"/>
      <c r="CQ46" s="263"/>
      <c r="CR46" s="263"/>
      <c r="CS46" s="263"/>
    </row>
    <row r="47" spans="48:97" x14ac:dyDescent="0.2">
      <c r="AV47" s="263"/>
      <c r="AW47" s="263"/>
      <c r="AX47" s="263"/>
      <c r="AY47" s="263"/>
      <c r="AZ47" s="263"/>
      <c r="BA47" s="263"/>
      <c r="BB47" s="263"/>
      <c r="BC47" s="263"/>
      <c r="BD47" s="263"/>
      <c r="BE47" s="263"/>
      <c r="BF47" s="263"/>
      <c r="BG47" s="263"/>
      <c r="BH47" s="263"/>
      <c r="BI47" s="263"/>
      <c r="BJ47" s="263"/>
      <c r="BK47" s="263"/>
      <c r="BL47" s="263"/>
      <c r="BM47" s="263"/>
      <c r="BN47" s="263"/>
      <c r="BO47" s="263"/>
      <c r="BP47" s="263"/>
      <c r="BQ47" s="263"/>
      <c r="BR47" s="263"/>
      <c r="BS47" s="263"/>
      <c r="BT47" s="263"/>
      <c r="BU47" s="263"/>
      <c r="BV47" s="263"/>
      <c r="BW47" s="263"/>
      <c r="BX47" s="263"/>
      <c r="BY47" s="263"/>
      <c r="BZ47" s="263"/>
      <c r="CA47" s="263"/>
      <c r="CB47" s="263"/>
      <c r="CC47" s="263"/>
      <c r="CD47" s="263"/>
      <c r="CE47" s="263"/>
      <c r="CF47" s="263"/>
      <c r="CG47" s="263"/>
      <c r="CH47" s="263"/>
      <c r="CI47" s="263"/>
      <c r="CJ47" s="263"/>
      <c r="CK47" s="263"/>
      <c r="CL47" s="263"/>
      <c r="CM47" s="263"/>
      <c r="CN47" s="263"/>
      <c r="CO47" s="263"/>
      <c r="CP47" s="263"/>
      <c r="CQ47" s="263"/>
      <c r="CR47" s="263"/>
      <c r="CS47" s="263"/>
    </row>
    <row r="48" spans="48:97" x14ac:dyDescent="0.2">
      <c r="AV48" s="263"/>
      <c r="AW48" s="263"/>
      <c r="AX48" s="263"/>
      <c r="AY48" s="263"/>
      <c r="AZ48" s="263"/>
      <c r="BA48" s="263"/>
      <c r="BB48" s="263"/>
      <c r="BC48" s="263"/>
      <c r="BD48" s="263"/>
      <c r="BE48" s="263"/>
      <c r="BF48" s="263"/>
      <c r="BG48" s="263"/>
      <c r="BH48" s="263"/>
      <c r="BI48" s="263"/>
      <c r="BJ48" s="263"/>
      <c r="BK48" s="263"/>
      <c r="BL48" s="263"/>
      <c r="BM48" s="263"/>
      <c r="BN48" s="263"/>
      <c r="BO48" s="263"/>
      <c r="BP48" s="263"/>
      <c r="BQ48" s="263"/>
      <c r="BR48" s="263"/>
      <c r="BS48" s="263"/>
      <c r="BT48" s="263"/>
      <c r="BU48" s="263"/>
      <c r="BV48" s="263"/>
      <c r="BW48" s="263"/>
      <c r="BX48" s="263"/>
      <c r="BY48" s="263"/>
      <c r="BZ48" s="263"/>
      <c r="CA48" s="263"/>
      <c r="CB48" s="263"/>
      <c r="CC48" s="263"/>
      <c r="CD48" s="263"/>
      <c r="CE48" s="263"/>
      <c r="CF48" s="263"/>
      <c r="CG48" s="263"/>
      <c r="CH48" s="263"/>
      <c r="CI48" s="263"/>
      <c r="CJ48" s="263"/>
      <c r="CK48" s="263"/>
      <c r="CL48" s="263"/>
      <c r="CM48" s="263"/>
      <c r="CN48" s="263"/>
      <c r="CO48" s="263"/>
      <c r="CP48" s="263"/>
      <c r="CQ48" s="263"/>
      <c r="CR48" s="263"/>
      <c r="CS48" s="263"/>
    </row>
    <row r="49" spans="48:97" x14ac:dyDescent="0.2">
      <c r="AV49" s="263"/>
      <c r="AW49" s="263"/>
      <c r="AX49" s="263"/>
      <c r="AY49" s="263"/>
      <c r="AZ49" s="263"/>
      <c r="BA49" s="263"/>
      <c r="BB49" s="263"/>
      <c r="BC49" s="263"/>
      <c r="BD49" s="263"/>
      <c r="BE49" s="263"/>
      <c r="BF49" s="263"/>
      <c r="BG49" s="263"/>
      <c r="BH49" s="263"/>
      <c r="BI49" s="263"/>
      <c r="BJ49" s="263"/>
      <c r="BK49" s="263"/>
      <c r="BL49" s="263"/>
      <c r="BM49" s="263"/>
      <c r="BN49" s="263"/>
      <c r="BO49" s="263"/>
      <c r="BP49" s="263"/>
      <c r="BQ49" s="263"/>
      <c r="BR49" s="263"/>
      <c r="BS49" s="263"/>
      <c r="BT49" s="263"/>
      <c r="BU49" s="263"/>
      <c r="BV49" s="263"/>
      <c r="BW49" s="263"/>
      <c r="BX49" s="263"/>
      <c r="BY49" s="263"/>
      <c r="BZ49" s="263"/>
      <c r="CA49" s="263"/>
      <c r="CB49" s="263"/>
      <c r="CC49" s="263"/>
      <c r="CD49" s="263"/>
      <c r="CE49" s="263"/>
      <c r="CF49" s="263"/>
      <c r="CG49" s="263"/>
      <c r="CH49" s="263"/>
      <c r="CI49" s="263"/>
      <c r="CJ49" s="263"/>
      <c r="CK49" s="263"/>
      <c r="CL49" s="263"/>
      <c r="CM49" s="263"/>
      <c r="CN49" s="263"/>
      <c r="CO49" s="263"/>
      <c r="CP49" s="263"/>
      <c r="CQ49" s="263"/>
      <c r="CR49" s="263"/>
      <c r="CS49" s="263"/>
    </row>
    <row r="50" spans="48:97" x14ac:dyDescent="0.2">
      <c r="AV50" s="263"/>
      <c r="AW50" s="263"/>
      <c r="AX50" s="263"/>
      <c r="AY50" s="263"/>
      <c r="AZ50" s="263"/>
      <c r="BA50" s="263"/>
      <c r="BB50" s="263"/>
      <c r="BC50" s="263"/>
      <c r="BD50" s="263"/>
      <c r="BE50" s="263"/>
      <c r="BF50" s="263"/>
      <c r="BG50" s="263"/>
      <c r="BH50" s="263"/>
      <c r="BI50" s="263"/>
      <c r="BJ50" s="263"/>
      <c r="BK50" s="263"/>
      <c r="BL50" s="263"/>
      <c r="BM50" s="263"/>
      <c r="BN50" s="263"/>
      <c r="BO50" s="263"/>
      <c r="BP50" s="263"/>
      <c r="BQ50" s="263"/>
      <c r="BR50" s="263"/>
      <c r="BS50" s="263"/>
      <c r="BT50" s="263"/>
      <c r="BU50" s="263"/>
      <c r="BV50" s="263"/>
      <c r="BW50" s="263"/>
      <c r="BX50" s="263"/>
      <c r="BY50" s="263"/>
      <c r="BZ50" s="263"/>
      <c r="CA50" s="263"/>
      <c r="CB50" s="263"/>
      <c r="CC50" s="263"/>
      <c r="CD50" s="263"/>
      <c r="CE50" s="263"/>
      <c r="CF50" s="263"/>
      <c r="CG50" s="263"/>
      <c r="CH50" s="263"/>
      <c r="CI50" s="263"/>
      <c r="CJ50" s="263"/>
      <c r="CK50" s="263"/>
      <c r="CL50" s="263"/>
      <c r="CM50" s="263"/>
      <c r="CN50" s="263"/>
      <c r="CO50" s="263"/>
      <c r="CP50" s="263"/>
      <c r="CQ50" s="263"/>
      <c r="CR50" s="263"/>
      <c r="CS50" s="263"/>
    </row>
    <row r="51" spans="48:97" x14ac:dyDescent="0.2">
      <c r="AV51" s="263"/>
      <c r="AW51" s="263"/>
      <c r="AX51" s="263"/>
      <c r="AY51" s="263"/>
      <c r="AZ51" s="263"/>
      <c r="BA51" s="263"/>
      <c r="BB51" s="263"/>
      <c r="BC51" s="263"/>
      <c r="BD51" s="263"/>
      <c r="BE51" s="263"/>
      <c r="BF51" s="263"/>
      <c r="BG51" s="263"/>
      <c r="BH51" s="263"/>
      <c r="BI51" s="263"/>
      <c r="BJ51" s="263"/>
      <c r="BK51" s="263"/>
      <c r="BL51" s="263"/>
      <c r="BM51" s="263"/>
      <c r="BN51" s="263"/>
      <c r="BO51" s="263"/>
      <c r="BP51" s="263"/>
      <c r="BQ51" s="263"/>
      <c r="BR51" s="263"/>
      <c r="BS51" s="263"/>
      <c r="BT51" s="263"/>
      <c r="BU51" s="263"/>
      <c r="BV51" s="263"/>
      <c r="BW51" s="263"/>
      <c r="BX51" s="263"/>
      <c r="BY51" s="263"/>
      <c r="BZ51" s="263"/>
      <c r="CA51" s="263"/>
      <c r="CB51" s="263"/>
      <c r="CC51" s="263"/>
      <c r="CD51" s="263"/>
      <c r="CE51" s="263"/>
      <c r="CF51" s="263"/>
      <c r="CG51" s="263"/>
      <c r="CH51" s="263"/>
      <c r="CI51" s="263"/>
      <c r="CJ51" s="263"/>
      <c r="CK51" s="263"/>
      <c r="CL51" s="263"/>
      <c r="CM51" s="263"/>
      <c r="CN51" s="263"/>
      <c r="CO51" s="263"/>
      <c r="CP51" s="263"/>
      <c r="CQ51" s="263"/>
      <c r="CR51" s="263"/>
      <c r="CS51" s="263"/>
    </row>
    <row r="52" spans="48:97" x14ac:dyDescent="0.2">
      <c r="AV52" s="263"/>
      <c r="AW52" s="263"/>
      <c r="AX52" s="263"/>
      <c r="AY52" s="263"/>
      <c r="AZ52" s="263"/>
      <c r="BA52" s="263"/>
      <c r="BB52" s="263"/>
      <c r="BC52" s="263"/>
      <c r="BD52" s="263"/>
      <c r="BE52" s="263"/>
      <c r="BF52" s="263"/>
      <c r="BG52" s="263"/>
      <c r="BH52" s="263"/>
      <c r="BI52" s="263"/>
      <c r="BJ52" s="263"/>
      <c r="BK52" s="263"/>
      <c r="BL52" s="263"/>
      <c r="BM52" s="263"/>
      <c r="BN52" s="263"/>
      <c r="BO52" s="263"/>
      <c r="BP52" s="263"/>
      <c r="BQ52" s="263"/>
      <c r="BR52" s="263"/>
      <c r="BS52" s="263"/>
      <c r="BT52" s="263"/>
      <c r="BU52" s="263"/>
      <c r="BV52" s="263"/>
      <c r="BW52" s="263"/>
      <c r="BX52" s="263"/>
      <c r="BY52" s="263"/>
      <c r="BZ52" s="263"/>
      <c r="CA52" s="263"/>
      <c r="CB52" s="263"/>
      <c r="CC52" s="263"/>
      <c r="CD52" s="263"/>
      <c r="CE52" s="263"/>
      <c r="CF52" s="263"/>
      <c r="CG52" s="263"/>
      <c r="CH52" s="263"/>
      <c r="CI52" s="263"/>
      <c r="CJ52" s="263"/>
      <c r="CK52" s="263"/>
      <c r="CL52" s="263"/>
      <c r="CM52" s="263"/>
      <c r="CN52" s="263"/>
      <c r="CO52" s="263"/>
      <c r="CP52" s="263"/>
      <c r="CQ52" s="263"/>
      <c r="CR52" s="263"/>
      <c r="CS52" s="263"/>
    </row>
    <row r="53" spans="48:97" x14ac:dyDescent="0.2">
      <c r="AV53" s="263"/>
      <c r="AW53" s="263"/>
      <c r="AX53" s="263"/>
      <c r="AY53" s="263"/>
      <c r="AZ53" s="263"/>
      <c r="BA53" s="263"/>
      <c r="BB53" s="263"/>
      <c r="BC53" s="263"/>
      <c r="BD53" s="263"/>
      <c r="BE53" s="263"/>
      <c r="BF53" s="263"/>
      <c r="BG53" s="263"/>
      <c r="BH53" s="263"/>
      <c r="BI53" s="263"/>
      <c r="BJ53" s="263"/>
      <c r="BK53" s="263"/>
      <c r="BL53" s="263"/>
      <c r="BM53" s="263"/>
      <c r="BN53" s="263"/>
      <c r="BO53" s="263"/>
      <c r="BP53" s="263"/>
      <c r="BQ53" s="263"/>
      <c r="BR53" s="263"/>
      <c r="BS53" s="263"/>
      <c r="BT53" s="263"/>
      <c r="BU53" s="263"/>
      <c r="BV53" s="263"/>
      <c r="BW53" s="263"/>
      <c r="BX53" s="263"/>
      <c r="BY53" s="263"/>
      <c r="BZ53" s="263"/>
      <c r="CA53" s="263"/>
      <c r="CB53" s="263"/>
      <c r="CC53" s="263"/>
      <c r="CD53" s="263"/>
      <c r="CE53" s="263"/>
      <c r="CF53" s="263"/>
      <c r="CG53" s="263"/>
      <c r="CH53" s="263"/>
      <c r="CI53" s="263"/>
      <c r="CJ53" s="263"/>
      <c r="CK53" s="263"/>
      <c r="CL53" s="263"/>
      <c r="CM53" s="263"/>
      <c r="CN53" s="263"/>
      <c r="CO53" s="263"/>
      <c r="CP53" s="263"/>
      <c r="CQ53" s="263"/>
      <c r="CR53" s="263"/>
      <c r="CS53" s="263"/>
    </row>
    <row r="54" spans="48:97" x14ac:dyDescent="0.2">
      <c r="AV54" s="263"/>
      <c r="AW54" s="263"/>
      <c r="AX54" s="263"/>
      <c r="AY54" s="263"/>
      <c r="AZ54" s="263"/>
      <c r="BA54" s="263"/>
      <c r="BB54" s="263"/>
      <c r="BC54" s="263"/>
      <c r="BD54" s="263"/>
      <c r="BE54" s="263"/>
      <c r="BF54" s="263"/>
      <c r="BG54" s="263"/>
      <c r="BH54" s="263"/>
      <c r="BI54" s="263"/>
      <c r="BJ54" s="263"/>
      <c r="BK54" s="263"/>
      <c r="BL54" s="263"/>
      <c r="BM54" s="263"/>
      <c r="BN54" s="263"/>
      <c r="BO54" s="263"/>
      <c r="BP54" s="263"/>
      <c r="BQ54" s="263"/>
      <c r="BR54" s="263"/>
      <c r="BS54" s="263"/>
      <c r="BT54" s="263"/>
      <c r="BU54" s="263"/>
      <c r="BV54" s="263"/>
      <c r="BW54" s="263"/>
      <c r="BX54" s="263"/>
      <c r="BY54" s="263"/>
      <c r="BZ54" s="263"/>
      <c r="CA54" s="263"/>
      <c r="CB54" s="263"/>
      <c r="CC54" s="263"/>
      <c r="CD54" s="263"/>
      <c r="CE54" s="263"/>
      <c r="CF54" s="263"/>
      <c r="CG54" s="263"/>
      <c r="CH54" s="263"/>
      <c r="CI54" s="263"/>
      <c r="CJ54" s="263"/>
      <c r="CK54" s="263"/>
      <c r="CL54" s="263"/>
      <c r="CM54" s="263"/>
      <c r="CN54" s="263"/>
      <c r="CO54" s="263"/>
      <c r="CP54" s="263"/>
      <c r="CQ54" s="263"/>
      <c r="CR54" s="263"/>
      <c r="CS54" s="263"/>
    </row>
    <row r="55" spans="48:97" x14ac:dyDescent="0.2">
      <c r="AV55" s="263"/>
      <c r="AW55" s="263"/>
      <c r="AX55" s="263"/>
      <c r="AY55" s="263"/>
      <c r="AZ55" s="263"/>
      <c r="BA55" s="263"/>
      <c r="BB55" s="263"/>
      <c r="BC55" s="263"/>
      <c r="BD55" s="263"/>
      <c r="BE55" s="263"/>
      <c r="BF55" s="263"/>
      <c r="BG55" s="263"/>
      <c r="BH55" s="263"/>
      <c r="BI55" s="263"/>
      <c r="BJ55" s="263"/>
      <c r="BK55" s="263"/>
      <c r="BL55" s="263"/>
      <c r="BM55" s="263"/>
      <c r="BN55" s="263"/>
      <c r="BO55" s="263"/>
      <c r="BP55" s="263"/>
      <c r="BQ55" s="263"/>
      <c r="BR55" s="263"/>
      <c r="BS55" s="263"/>
      <c r="BT55" s="263"/>
      <c r="BU55" s="263"/>
      <c r="BV55" s="263"/>
      <c r="BW55" s="263"/>
      <c r="BX55" s="263"/>
      <c r="BY55" s="263"/>
      <c r="BZ55" s="263"/>
      <c r="CA55" s="263"/>
      <c r="CB55" s="263"/>
      <c r="CC55" s="263"/>
      <c r="CD55" s="263"/>
      <c r="CE55" s="263"/>
      <c r="CF55" s="263"/>
      <c r="CG55" s="263"/>
      <c r="CH55" s="263"/>
      <c r="CI55" s="263"/>
      <c r="CJ55" s="263"/>
      <c r="CK55" s="263"/>
      <c r="CL55" s="263"/>
      <c r="CM55" s="263"/>
      <c r="CN55" s="263"/>
      <c r="CO55" s="263"/>
      <c r="CP55" s="263"/>
      <c r="CQ55" s="263"/>
      <c r="CR55" s="263"/>
      <c r="CS55" s="263"/>
    </row>
    <row r="56" spans="48:97" x14ac:dyDescent="0.2">
      <c r="AV56" s="263"/>
      <c r="AW56" s="263"/>
      <c r="AX56" s="263"/>
      <c r="AY56" s="263"/>
      <c r="AZ56" s="263"/>
      <c r="BA56" s="263"/>
      <c r="BB56" s="263"/>
      <c r="BC56" s="263"/>
      <c r="BD56" s="263"/>
      <c r="BE56" s="263"/>
      <c r="BF56" s="263"/>
      <c r="BG56" s="263"/>
      <c r="BH56" s="263"/>
      <c r="BI56" s="263"/>
      <c r="BJ56" s="263"/>
      <c r="BK56" s="263"/>
      <c r="BL56" s="263"/>
      <c r="BM56" s="263"/>
      <c r="BN56" s="263"/>
      <c r="BO56" s="263"/>
      <c r="BP56" s="263"/>
      <c r="BQ56" s="263"/>
      <c r="BR56" s="263"/>
      <c r="BS56" s="263"/>
      <c r="BT56" s="263"/>
      <c r="BU56" s="263"/>
      <c r="BV56" s="263"/>
      <c r="BW56" s="263"/>
      <c r="BX56" s="263"/>
      <c r="BY56" s="263"/>
      <c r="BZ56" s="263"/>
      <c r="CA56" s="263"/>
      <c r="CB56" s="263"/>
      <c r="CC56" s="263"/>
      <c r="CD56" s="263"/>
      <c r="CE56" s="263"/>
      <c r="CF56" s="263"/>
      <c r="CG56" s="263"/>
      <c r="CH56" s="263"/>
      <c r="CI56" s="263"/>
      <c r="CJ56" s="263"/>
      <c r="CK56" s="263"/>
      <c r="CL56" s="263"/>
      <c r="CM56" s="263"/>
      <c r="CN56" s="263"/>
      <c r="CO56" s="263"/>
      <c r="CP56" s="263"/>
      <c r="CQ56" s="263"/>
      <c r="CR56" s="263"/>
      <c r="CS56" s="263"/>
    </row>
    <row r="57" spans="48:97" x14ac:dyDescent="0.2">
      <c r="AV57" s="263"/>
      <c r="AW57" s="263"/>
      <c r="AX57" s="263"/>
      <c r="AY57" s="263"/>
      <c r="AZ57" s="263"/>
      <c r="BA57" s="263"/>
      <c r="BB57" s="263"/>
      <c r="BC57" s="263"/>
      <c r="BD57" s="263"/>
      <c r="BE57" s="263"/>
      <c r="BF57" s="263"/>
      <c r="BG57" s="263"/>
      <c r="BH57" s="263"/>
      <c r="BI57" s="263"/>
      <c r="BJ57" s="263"/>
      <c r="BK57" s="263"/>
      <c r="BL57" s="263"/>
      <c r="BM57" s="263"/>
      <c r="BN57" s="263"/>
      <c r="BO57" s="263"/>
      <c r="BP57" s="263"/>
      <c r="BQ57" s="263"/>
      <c r="BR57" s="263"/>
      <c r="BS57" s="263"/>
      <c r="BT57" s="263"/>
      <c r="BU57" s="263"/>
      <c r="BV57" s="263"/>
      <c r="BW57" s="263"/>
      <c r="BX57" s="263"/>
      <c r="BY57" s="263"/>
      <c r="BZ57" s="263"/>
      <c r="CA57" s="263"/>
      <c r="CB57" s="263"/>
      <c r="CC57" s="263"/>
      <c r="CD57" s="263"/>
      <c r="CE57" s="263"/>
      <c r="CF57" s="263"/>
      <c r="CG57" s="263"/>
      <c r="CH57" s="263"/>
      <c r="CI57" s="263"/>
      <c r="CJ57" s="263"/>
      <c r="CK57" s="263"/>
      <c r="CL57" s="263"/>
      <c r="CM57" s="263"/>
      <c r="CN57" s="263"/>
      <c r="CO57" s="263"/>
      <c r="CP57" s="263"/>
      <c r="CQ57" s="263"/>
      <c r="CR57" s="263"/>
      <c r="CS57" s="263"/>
    </row>
    <row r="58" spans="48:97" x14ac:dyDescent="0.2">
      <c r="AV58" s="263"/>
      <c r="AW58" s="263"/>
      <c r="AX58" s="263"/>
      <c r="AY58" s="263"/>
      <c r="AZ58" s="263"/>
      <c r="BA58" s="263"/>
      <c r="BB58" s="263"/>
      <c r="BC58" s="263"/>
      <c r="BD58" s="263"/>
      <c r="BE58" s="263"/>
      <c r="BF58" s="263"/>
      <c r="BG58" s="263"/>
      <c r="BH58" s="263"/>
      <c r="BI58" s="263"/>
      <c r="BJ58" s="263"/>
      <c r="BK58" s="263"/>
      <c r="BL58" s="263"/>
      <c r="BM58" s="263"/>
      <c r="BN58" s="263"/>
      <c r="BO58" s="263"/>
      <c r="BP58" s="263"/>
      <c r="BQ58" s="263"/>
      <c r="BR58" s="263"/>
      <c r="BS58" s="263"/>
      <c r="BT58" s="263"/>
      <c r="BU58" s="263"/>
      <c r="BV58" s="263"/>
      <c r="BW58" s="263"/>
      <c r="BX58" s="263"/>
      <c r="BY58" s="263"/>
      <c r="BZ58" s="263"/>
      <c r="CA58" s="263"/>
      <c r="CB58" s="263"/>
      <c r="CC58" s="263"/>
      <c r="CD58" s="263"/>
      <c r="CE58" s="263"/>
      <c r="CF58" s="263"/>
      <c r="CG58" s="263"/>
      <c r="CH58" s="263"/>
      <c r="CI58" s="263"/>
      <c r="CJ58" s="263"/>
      <c r="CK58" s="263"/>
      <c r="CL58" s="263"/>
      <c r="CM58" s="263"/>
      <c r="CN58" s="263"/>
      <c r="CO58" s="263"/>
      <c r="CP58" s="263"/>
      <c r="CQ58" s="263"/>
      <c r="CR58" s="263"/>
      <c r="CS58" s="263"/>
    </row>
    <row r="59" spans="48:97" x14ac:dyDescent="0.2">
      <c r="AV59" s="263"/>
      <c r="AW59" s="263"/>
      <c r="AX59" s="263"/>
      <c r="AY59" s="263"/>
      <c r="AZ59" s="263"/>
      <c r="BA59" s="263"/>
      <c r="BB59" s="263"/>
      <c r="BC59" s="263"/>
      <c r="BD59" s="263"/>
      <c r="BE59" s="263"/>
      <c r="BF59" s="263"/>
      <c r="BG59" s="263"/>
      <c r="BH59" s="263"/>
      <c r="BI59" s="263"/>
      <c r="BJ59" s="263"/>
      <c r="BK59" s="263"/>
      <c r="BL59" s="263"/>
      <c r="BM59" s="263"/>
      <c r="BN59" s="263"/>
      <c r="BO59" s="263"/>
      <c r="BP59" s="263"/>
      <c r="BQ59" s="263"/>
      <c r="BR59" s="263"/>
      <c r="BS59" s="263"/>
      <c r="BT59" s="263"/>
      <c r="BU59" s="263"/>
      <c r="BV59" s="263"/>
      <c r="BW59" s="263"/>
      <c r="BX59" s="263"/>
      <c r="BY59" s="263"/>
      <c r="BZ59" s="263"/>
      <c r="CA59" s="263"/>
      <c r="CB59" s="263"/>
      <c r="CC59" s="263"/>
      <c r="CD59" s="263"/>
      <c r="CE59" s="263"/>
      <c r="CF59" s="263"/>
      <c r="CG59" s="263"/>
      <c r="CH59" s="263"/>
      <c r="CI59" s="263"/>
      <c r="CJ59" s="263"/>
      <c r="CK59" s="263"/>
      <c r="CL59" s="263"/>
      <c r="CM59" s="263"/>
      <c r="CN59" s="263"/>
      <c r="CO59" s="263"/>
      <c r="CP59" s="263"/>
      <c r="CQ59" s="263"/>
      <c r="CR59" s="263"/>
      <c r="CS59" s="263"/>
    </row>
    <row r="60" spans="48:97" x14ac:dyDescent="0.2">
      <c r="AV60" s="263"/>
      <c r="AW60" s="263"/>
      <c r="AX60" s="263"/>
      <c r="AY60" s="263"/>
      <c r="AZ60" s="263"/>
      <c r="BA60" s="263"/>
      <c r="BB60" s="263"/>
      <c r="BC60" s="263"/>
      <c r="BD60" s="263"/>
      <c r="BE60" s="263"/>
      <c r="BF60" s="263"/>
      <c r="BG60" s="263"/>
      <c r="BH60" s="263"/>
      <c r="BI60" s="263"/>
      <c r="BJ60" s="263"/>
      <c r="BK60" s="263"/>
      <c r="BL60" s="263"/>
      <c r="BM60" s="263"/>
      <c r="BN60" s="263"/>
      <c r="BO60" s="263"/>
      <c r="BP60" s="263"/>
      <c r="BQ60" s="263"/>
      <c r="BR60" s="263"/>
      <c r="BS60" s="263"/>
      <c r="BT60" s="263"/>
      <c r="BU60" s="263"/>
      <c r="BV60" s="263"/>
      <c r="BW60" s="263"/>
      <c r="BX60" s="263"/>
      <c r="BY60" s="263"/>
      <c r="BZ60" s="263"/>
      <c r="CA60" s="263"/>
      <c r="CB60" s="263"/>
      <c r="CC60" s="263"/>
      <c r="CD60" s="263"/>
      <c r="CE60" s="263"/>
      <c r="CF60" s="263"/>
      <c r="CG60" s="263"/>
      <c r="CH60" s="263"/>
      <c r="CI60" s="263"/>
      <c r="CJ60" s="263"/>
      <c r="CK60" s="263"/>
      <c r="CL60" s="263"/>
      <c r="CM60" s="263"/>
      <c r="CN60" s="263"/>
      <c r="CO60" s="263"/>
      <c r="CP60" s="263"/>
      <c r="CQ60" s="263"/>
      <c r="CR60" s="263"/>
      <c r="CS60" s="263"/>
    </row>
    <row r="61" spans="48:97" x14ac:dyDescent="0.2">
      <c r="AV61" s="263"/>
      <c r="AW61" s="263"/>
      <c r="AX61" s="263"/>
      <c r="AY61" s="263"/>
      <c r="AZ61" s="263"/>
      <c r="BA61" s="263"/>
      <c r="BB61" s="263"/>
      <c r="BC61" s="263"/>
      <c r="BD61" s="263"/>
      <c r="BE61" s="263"/>
      <c r="BF61" s="263"/>
      <c r="BG61" s="263"/>
      <c r="BH61" s="263"/>
      <c r="BI61" s="263"/>
      <c r="BJ61" s="263"/>
      <c r="BK61" s="263"/>
      <c r="BL61" s="263"/>
      <c r="BM61" s="263"/>
      <c r="BN61" s="263"/>
      <c r="BO61" s="263"/>
      <c r="BP61" s="263"/>
      <c r="BQ61" s="263"/>
      <c r="BR61" s="263"/>
      <c r="BS61" s="263"/>
      <c r="BT61" s="263"/>
      <c r="BU61" s="263"/>
      <c r="BV61" s="263"/>
      <c r="BW61" s="263"/>
      <c r="BX61" s="263"/>
      <c r="BY61" s="263"/>
      <c r="BZ61" s="263"/>
      <c r="CA61" s="263"/>
      <c r="CB61" s="263"/>
      <c r="CC61" s="263"/>
      <c r="CD61" s="263"/>
      <c r="CE61" s="263"/>
      <c r="CF61" s="263"/>
      <c r="CG61" s="263"/>
      <c r="CH61" s="263"/>
      <c r="CI61" s="263"/>
      <c r="CJ61" s="263"/>
      <c r="CK61" s="263"/>
      <c r="CL61" s="263"/>
      <c r="CM61" s="263"/>
      <c r="CN61" s="263"/>
      <c r="CO61" s="263"/>
      <c r="CP61" s="263"/>
      <c r="CQ61" s="263"/>
      <c r="CR61" s="263"/>
      <c r="CS61" s="263"/>
    </row>
    <row r="62" spans="48:97" x14ac:dyDescent="0.2">
      <c r="AV62" s="263"/>
      <c r="AW62" s="263"/>
      <c r="AX62" s="263"/>
      <c r="AY62" s="263"/>
      <c r="AZ62" s="263"/>
      <c r="BA62" s="263"/>
      <c r="BB62" s="263"/>
      <c r="BC62" s="263"/>
      <c r="BD62" s="263"/>
      <c r="BE62" s="263"/>
      <c r="BF62" s="263"/>
      <c r="BG62" s="263"/>
      <c r="BH62" s="263"/>
      <c r="BI62" s="263"/>
      <c r="BJ62" s="263"/>
      <c r="BK62" s="263"/>
      <c r="BL62" s="263"/>
      <c r="BM62" s="263"/>
      <c r="BN62" s="263"/>
      <c r="BO62" s="263"/>
      <c r="BP62" s="263"/>
      <c r="BQ62" s="263"/>
      <c r="BR62" s="263"/>
      <c r="BS62" s="263"/>
      <c r="BT62" s="263"/>
      <c r="BU62" s="263"/>
      <c r="BV62" s="263"/>
      <c r="BW62" s="263"/>
      <c r="BX62" s="263"/>
      <c r="BY62" s="263"/>
      <c r="BZ62" s="263"/>
      <c r="CA62" s="263"/>
      <c r="CB62" s="263"/>
      <c r="CC62" s="263"/>
      <c r="CD62" s="263"/>
      <c r="CE62" s="263"/>
      <c r="CF62" s="263"/>
      <c r="CG62" s="263"/>
      <c r="CH62" s="263"/>
      <c r="CI62" s="263"/>
      <c r="CJ62" s="263"/>
      <c r="CK62" s="263"/>
      <c r="CL62" s="263"/>
      <c r="CM62" s="263"/>
      <c r="CN62" s="263"/>
      <c r="CO62" s="263"/>
      <c r="CP62" s="263"/>
      <c r="CQ62" s="263"/>
      <c r="CR62" s="263"/>
      <c r="CS62" s="263"/>
    </row>
    <row r="63" spans="48:97" x14ac:dyDescent="0.2">
      <c r="AV63" s="263"/>
      <c r="AW63" s="263"/>
      <c r="AX63" s="263"/>
      <c r="AY63" s="263"/>
      <c r="AZ63" s="263"/>
      <c r="BA63" s="263"/>
      <c r="BB63" s="263"/>
      <c r="BC63" s="263"/>
      <c r="BD63" s="263"/>
      <c r="BE63" s="263"/>
      <c r="BF63" s="263"/>
      <c r="BG63" s="263"/>
      <c r="BH63" s="263"/>
      <c r="BI63" s="263"/>
      <c r="BJ63" s="263"/>
      <c r="BK63" s="263"/>
      <c r="BL63" s="263"/>
      <c r="BM63" s="263"/>
      <c r="BN63" s="263"/>
      <c r="BO63" s="263"/>
      <c r="BP63" s="263"/>
      <c r="BQ63" s="263"/>
      <c r="BR63" s="263"/>
      <c r="BS63" s="263"/>
      <c r="BT63" s="263"/>
      <c r="BU63" s="263"/>
      <c r="BV63" s="263"/>
      <c r="BW63" s="263"/>
      <c r="BX63" s="263"/>
      <c r="BY63" s="263"/>
      <c r="BZ63" s="263"/>
      <c r="CA63" s="263"/>
      <c r="CB63" s="263"/>
      <c r="CC63" s="263"/>
      <c r="CD63" s="263"/>
      <c r="CE63" s="263"/>
      <c r="CF63" s="263"/>
      <c r="CG63" s="263"/>
      <c r="CH63" s="263"/>
      <c r="CI63" s="263"/>
      <c r="CJ63" s="263"/>
      <c r="CK63" s="263"/>
      <c r="CL63" s="263"/>
      <c r="CM63" s="263"/>
      <c r="CN63" s="263"/>
      <c r="CO63" s="263"/>
      <c r="CP63" s="263"/>
      <c r="CQ63" s="263"/>
      <c r="CR63" s="263"/>
      <c r="CS63" s="263"/>
    </row>
    <row r="64" spans="48:97" x14ac:dyDescent="0.2">
      <c r="AV64" s="263"/>
      <c r="AW64" s="263"/>
      <c r="AX64" s="263"/>
      <c r="AY64" s="263"/>
      <c r="AZ64" s="263"/>
      <c r="BA64" s="263"/>
      <c r="BB64" s="263"/>
      <c r="BC64" s="263"/>
      <c r="BD64" s="263"/>
      <c r="BE64" s="263"/>
      <c r="BF64" s="263"/>
      <c r="BG64" s="263"/>
      <c r="BH64" s="263"/>
      <c r="BI64" s="263"/>
      <c r="BJ64" s="263"/>
      <c r="BK64" s="263"/>
      <c r="BL64" s="263"/>
      <c r="BM64" s="263"/>
      <c r="BN64" s="263"/>
      <c r="BO64" s="263"/>
      <c r="BP64" s="263"/>
      <c r="BQ64" s="263"/>
      <c r="BR64" s="263"/>
      <c r="BS64" s="263"/>
      <c r="BT64" s="263"/>
      <c r="BU64" s="263"/>
      <c r="BV64" s="263"/>
      <c r="BW64" s="263"/>
      <c r="BX64" s="263"/>
      <c r="BY64" s="263"/>
      <c r="BZ64" s="263"/>
      <c r="CA64" s="263"/>
      <c r="CB64" s="263"/>
      <c r="CC64" s="263"/>
      <c r="CD64" s="263"/>
      <c r="CE64" s="263"/>
      <c r="CF64" s="263"/>
      <c r="CG64" s="263"/>
      <c r="CH64" s="263"/>
      <c r="CI64" s="263"/>
      <c r="CJ64" s="263"/>
      <c r="CK64" s="263"/>
      <c r="CL64" s="263"/>
      <c r="CM64" s="263"/>
      <c r="CN64" s="263"/>
      <c r="CO64" s="263"/>
      <c r="CP64" s="263"/>
      <c r="CQ64" s="263"/>
      <c r="CR64" s="263"/>
      <c r="CS64" s="263"/>
    </row>
    <row r="65" spans="48:97" x14ac:dyDescent="0.2">
      <c r="AV65" s="263"/>
      <c r="AW65" s="263"/>
      <c r="AX65" s="263"/>
      <c r="AY65" s="263"/>
      <c r="AZ65" s="263"/>
      <c r="BA65" s="263"/>
      <c r="BB65" s="263"/>
      <c r="BC65" s="263"/>
      <c r="BD65" s="263"/>
      <c r="BE65" s="263"/>
      <c r="BF65" s="263"/>
      <c r="BG65" s="263"/>
      <c r="BH65" s="263"/>
      <c r="BI65" s="263"/>
      <c r="BJ65" s="263"/>
      <c r="BK65" s="263"/>
      <c r="BL65" s="263"/>
      <c r="BM65" s="263"/>
      <c r="BN65" s="263"/>
      <c r="BO65" s="263"/>
      <c r="BP65" s="263"/>
      <c r="BQ65" s="263"/>
      <c r="BR65" s="263"/>
      <c r="BS65" s="263"/>
      <c r="BT65" s="263"/>
      <c r="BU65" s="263"/>
      <c r="BV65" s="263"/>
      <c r="BW65" s="263"/>
      <c r="BX65" s="263"/>
      <c r="BY65" s="263"/>
      <c r="BZ65" s="263"/>
      <c r="CA65" s="263"/>
      <c r="CB65" s="263"/>
      <c r="CC65" s="263"/>
      <c r="CD65" s="263"/>
      <c r="CE65" s="263"/>
      <c r="CF65" s="263"/>
      <c r="CG65" s="263"/>
      <c r="CH65" s="263"/>
      <c r="CI65" s="263"/>
      <c r="CJ65" s="263"/>
      <c r="CK65" s="263"/>
      <c r="CL65" s="263"/>
      <c r="CM65" s="263"/>
      <c r="CN65" s="263"/>
      <c r="CO65" s="263"/>
      <c r="CP65" s="263"/>
      <c r="CQ65" s="263"/>
      <c r="CR65" s="263"/>
      <c r="CS65" s="263"/>
    </row>
    <row r="66" spans="48:97" x14ac:dyDescent="0.2">
      <c r="AV66" s="263"/>
      <c r="AW66" s="263"/>
      <c r="AX66" s="263"/>
      <c r="AY66" s="263"/>
      <c r="AZ66" s="263"/>
      <c r="BA66" s="263"/>
      <c r="BB66" s="263"/>
      <c r="BC66" s="263"/>
      <c r="BD66" s="263"/>
      <c r="BE66" s="263"/>
      <c r="BF66" s="263"/>
      <c r="BG66" s="263"/>
      <c r="BH66" s="263"/>
      <c r="BI66" s="263"/>
      <c r="BJ66" s="263"/>
      <c r="BK66" s="263"/>
      <c r="BL66" s="263"/>
      <c r="BM66" s="263"/>
      <c r="BN66" s="263"/>
      <c r="BO66" s="263"/>
      <c r="BP66" s="263"/>
      <c r="BQ66" s="263"/>
      <c r="BR66" s="263"/>
      <c r="BS66" s="263"/>
      <c r="BT66" s="263"/>
      <c r="BU66" s="263"/>
      <c r="BV66" s="263"/>
      <c r="BW66" s="263"/>
      <c r="BX66" s="263"/>
      <c r="BY66" s="263"/>
      <c r="BZ66" s="263"/>
      <c r="CA66" s="263"/>
      <c r="CB66" s="263"/>
      <c r="CC66" s="263"/>
      <c r="CD66" s="263"/>
      <c r="CE66" s="263"/>
      <c r="CF66" s="263"/>
      <c r="CG66" s="263"/>
      <c r="CH66" s="263"/>
      <c r="CI66" s="263"/>
      <c r="CJ66" s="263"/>
      <c r="CK66" s="263"/>
      <c r="CL66" s="263"/>
      <c r="CM66" s="263"/>
      <c r="CN66" s="263"/>
      <c r="CO66" s="263"/>
      <c r="CP66" s="263"/>
      <c r="CQ66" s="263"/>
      <c r="CR66" s="263"/>
      <c r="CS66" s="263"/>
    </row>
    <row r="67" spans="48:97" x14ac:dyDescent="0.2">
      <c r="AV67" s="263"/>
      <c r="AW67" s="263"/>
      <c r="AX67" s="263"/>
      <c r="AY67" s="263"/>
      <c r="AZ67" s="263"/>
      <c r="BA67" s="263"/>
      <c r="BB67" s="263"/>
      <c r="BC67" s="263"/>
      <c r="BD67" s="263"/>
      <c r="BE67" s="263"/>
      <c r="BF67" s="263"/>
      <c r="BG67" s="263"/>
      <c r="BH67" s="263"/>
      <c r="BI67" s="263"/>
      <c r="BJ67" s="263"/>
      <c r="BK67" s="263"/>
      <c r="BL67" s="263"/>
      <c r="BM67" s="263"/>
      <c r="BN67" s="263"/>
      <c r="BO67" s="263"/>
      <c r="BP67" s="263"/>
      <c r="BQ67" s="263"/>
      <c r="BR67" s="263"/>
      <c r="BS67" s="263"/>
      <c r="BT67" s="263"/>
      <c r="BU67" s="263"/>
      <c r="BV67" s="263"/>
      <c r="BW67" s="263"/>
      <c r="BX67" s="263"/>
      <c r="BY67" s="263"/>
      <c r="BZ67" s="263"/>
      <c r="CA67" s="263"/>
      <c r="CB67" s="263"/>
      <c r="CC67" s="263"/>
      <c r="CD67" s="263"/>
      <c r="CE67" s="263"/>
      <c r="CF67" s="263"/>
      <c r="CG67" s="263"/>
      <c r="CH67" s="263"/>
      <c r="CI67" s="263"/>
      <c r="CJ67" s="263"/>
      <c r="CK67" s="263"/>
      <c r="CL67" s="263"/>
      <c r="CM67" s="263"/>
      <c r="CN67" s="263"/>
      <c r="CO67" s="263"/>
      <c r="CP67" s="263"/>
      <c r="CQ67" s="263"/>
      <c r="CR67" s="263"/>
      <c r="CS67" s="263"/>
    </row>
    <row r="68" spans="48:97" x14ac:dyDescent="0.2">
      <c r="AV68" s="263"/>
      <c r="AW68" s="263"/>
      <c r="AX68" s="263"/>
      <c r="AY68" s="263"/>
      <c r="AZ68" s="263"/>
      <c r="BA68" s="263"/>
      <c r="BB68" s="263"/>
      <c r="BC68" s="263"/>
      <c r="BD68" s="263"/>
      <c r="BE68" s="263"/>
      <c r="BF68" s="263"/>
      <c r="BG68" s="263"/>
      <c r="BH68" s="263"/>
      <c r="BI68" s="263"/>
      <c r="BJ68" s="263"/>
      <c r="BK68" s="263"/>
      <c r="BL68" s="263"/>
      <c r="BM68" s="263"/>
      <c r="BN68" s="263"/>
      <c r="BO68" s="263"/>
      <c r="BP68" s="263"/>
      <c r="BQ68" s="263"/>
      <c r="BR68" s="263"/>
      <c r="BS68" s="263"/>
      <c r="BT68" s="263"/>
      <c r="BU68" s="263"/>
      <c r="BV68" s="263"/>
      <c r="BW68" s="263"/>
      <c r="BX68" s="263"/>
      <c r="BY68" s="263"/>
      <c r="BZ68" s="263"/>
      <c r="CA68" s="263"/>
      <c r="CB68" s="263"/>
      <c r="CC68" s="263"/>
      <c r="CD68" s="263"/>
      <c r="CE68" s="263"/>
      <c r="CF68" s="263"/>
      <c r="CG68" s="263"/>
      <c r="CH68" s="263"/>
      <c r="CI68" s="263"/>
      <c r="CJ68" s="263"/>
      <c r="CK68" s="263"/>
      <c r="CL68" s="263"/>
      <c r="CM68" s="263"/>
      <c r="CN68" s="263"/>
      <c r="CO68" s="263"/>
      <c r="CP68" s="263"/>
      <c r="CQ68" s="263"/>
      <c r="CR68" s="263"/>
      <c r="CS68" s="263"/>
    </row>
    <row r="69" spans="48:97" x14ac:dyDescent="0.2">
      <c r="AV69" s="263"/>
      <c r="AW69" s="263"/>
      <c r="AX69" s="263"/>
      <c r="AY69" s="263"/>
      <c r="AZ69" s="263"/>
      <c r="BA69" s="263"/>
      <c r="BB69" s="263"/>
      <c r="BC69" s="263"/>
      <c r="BD69" s="263"/>
      <c r="BE69" s="263"/>
      <c r="BF69" s="263"/>
      <c r="BG69" s="263"/>
      <c r="BH69" s="263"/>
      <c r="BI69" s="263"/>
      <c r="BJ69" s="263"/>
      <c r="BK69" s="263"/>
      <c r="BL69" s="263"/>
      <c r="BM69" s="263"/>
      <c r="BN69" s="263"/>
      <c r="BO69" s="263"/>
      <c r="BP69" s="263"/>
      <c r="BQ69" s="263"/>
      <c r="BR69" s="263"/>
      <c r="BS69" s="263"/>
      <c r="BT69" s="263"/>
      <c r="BU69" s="263"/>
      <c r="BV69" s="263"/>
      <c r="BW69" s="263"/>
      <c r="BX69" s="263"/>
      <c r="BY69" s="263"/>
      <c r="BZ69" s="263"/>
      <c r="CA69" s="263"/>
      <c r="CB69" s="263"/>
      <c r="CC69" s="263"/>
      <c r="CD69" s="263"/>
      <c r="CE69" s="263"/>
      <c r="CF69" s="263"/>
      <c r="CG69" s="263"/>
      <c r="CH69" s="263"/>
      <c r="CI69" s="263"/>
      <c r="CJ69" s="263"/>
      <c r="CK69" s="263"/>
      <c r="CL69" s="263"/>
      <c r="CM69" s="263"/>
      <c r="CN69" s="263"/>
      <c r="CO69" s="263"/>
      <c r="CP69" s="263"/>
      <c r="CQ69" s="263"/>
      <c r="CR69" s="263"/>
      <c r="CS69" s="263"/>
    </row>
    <row r="70" spans="48:97" x14ac:dyDescent="0.2">
      <c r="AV70" s="263"/>
      <c r="AW70" s="263"/>
      <c r="AX70" s="263"/>
      <c r="AY70" s="263"/>
      <c r="AZ70" s="263"/>
      <c r="BA70" s="263"/>
      <c r="BB70" s="263"/>
      <c r="BC70" s="263"/>
      <c r="BD70" s="263"/>
      <c r="BE70" s="263"/>
      <c r="BF70" s="263"/>
      <c r="BG70" s="263"/>
      <c r="BH70" s="263"/>
      <c r="BI70" s="263"/>
      <c r="BJ70" s="263"/>
      <c r="BK70" s="263"/>
      <c r="BL70" s="263"/>
      <c r="BM70" s="263"/>
      <c r="BN70" s="263"/>
      <c r="BO70" s="263"/>
      <c r="BP70" s="263"/>
      <c r="BQ70" s="263"/>
      <c r="BR70" s="263"/>
      <c r="BS70" s="263"/>
      <c r="BT70" s="263"/>
      <c r="BU70" s="263"/>
      <c r="BV70" s="263"/>
      <c r="BW70" s="263"/>
      <c r="BX70" s="263"/>
      <c r="BY70" s="263"/>
      <c r="BZ70" s="263"/>
      <c r="CA70" s="263"/>
      <c r="CB70" s="263"/>
      <c r="CC70" s="263"/>
      <c r="CD70" s="263"/>
      <c r="CE70" s="263"/>
      <c r="CF70" s="263"/>
      <c r="CG70" s="263"/>
      <c r="CH70" s="263"/>
      <c r="CI70" s="263"/>
      <c r="CJ70" s="263"/>
      <c r="CK70" s="263"/>
      <c r="CL70" s="263"/>
      <c r="CM70" s="263"/>
      <c r="CN70" s="263"/>
      <c r="CO70" s="263"/>
      <c r="CP70" s="263"/>
      <c r="CQ70" s="263"/>
      <c r="CR70" s="263"/>
      <c r="CS70" s="263"/>
    </row>
    <row r="71" spans="48:97" x14ac:dyDescent="0.2">
      <c r="AV71" s="263"/>
      <c r="AW71" s="263"/>
      <c r="AX71" s="263"/>
      <c r="AY71" s="263"/>
      <c r="AZ71" s="263"/>
      <c r="BA71" s="263"/>
      <c r="BB71" s="263"/>
      <c r="BC71" s="263"/>
      <c r="BD71" s="263"/>
      <c r="BE71" s="263"/>
      <c r="BF71" s="263"/>
      <c r="BG71" s="263"/>
      <c r="BH71" s="263"/>
      <c r="BI71" s="263"/>
      <c r="BJ71" s="263"/>
      <c r="BK71" s="263"/>
      <c r="BL71" s="263"/>
      <c r="BM71" s="263"/>
      <c r="BN71" s="263"/>
      <c r="BO71" s="263"/>
      <c r="BP71" s="263"/>
      <c r="BQ71" s="263"/>
      <c r="BR71" s="263"/>
      <c r="BS71" s="263"/>
      <c r="BT71" s="263"/>
      <c r="BU71" s="263"/>
      <c r="BV71" s="263"/>
      <c r="BW71" s="263"/>
      <c r="BX71" s="263"/>
      <c r="BY71" s="263"/>
      <c r="BZ71" s="263"/>
      <c r="CA71" s="263"/>
      <c r="CB71" s="263"/>
      <c r="CC71" s="263"/>
      <c r="CD71" s="263"/>
      <c r="CE71" s="263"/>
      <c r="CF71" s="263"/>
      <c r="CG71" s="263"/>
      <c r="CH71" s="263"/>
      <c r="CI71" s="263"/>
      <c r="CJ71" s="263"/>
      <c r="CK71" s="263"/>
      <c r="CL71" s="263"/>
      <c r="CM71" s="263"/>
      <c r="CN71" s="263"/>
      <c r="CO71" s="263"/>
      <c r="CP71" s="263"/>
      <c r="CQ71" s="263"/>
      <c r="CR71" s="263"/>
      <c r="CS71" s="263"/>
    </row>
    <row r="72" spans="48:97" x14ac:dyDescent="0.2">
      <c r="AV72" s="263"/>
      <c r="AW72" s="263"/>
      <c r="AX72" s="263"/>
      <c r="AY72" s="263"/>
      <c r="AZ72" s="263"/>
      <c r="BA72" s="263"/>
      <c r="BB72" s="263"/>
      <c r="BC72" s="263"/>
      <c r="BD72" s="263"/>
      <c r="BE72" s="263"/>
      <c r="BF72" s="263"/>
      <c r="BG72" s="263"/>
      <c r="BH72" s="263"/>
      <c r="BI72" s="263"/>
      <c r="BJ72" s="263"/>
      <c r="BK72" s="263"/>
      <c r="BL72" s="263"/>
      <c r="BM72" s="263"/>
      <c r="BN72" s="263"/>
      <c r="BO72" s="263"/>
      <c r="BP72" s="263"/>
      <c r="BQ72" s="263"/>
      <c r="BR72" s="263"/>
      <c r="BS72" s="263"/>
      <c r="BT72" s="263"/>
      <c r="BU72" s="263"/>
      <c r="BV72" s="263"/>
      <c r="BW72" s="263"/>
      <c r="BX72" s="263"/>
      <c r="BY72" s="263"/>
      <c r="BZ72" s="263"/>
      <c r="CA72" s="263"/>
      <c r="CB72" s="263"/>
      <c r="CC72" s="263"/>
      <c r="CD72" s="263"/>
      <c r="CE72" s="263"/>
      <c r="CF72" s="263"/>
      <c r="CG72" s="263"/>
      <c r="CH72" s="263"/>
      <c r="CI72" s="263"/>
      <c r="CJ72" s="263"/>
      <c r="CK72" s="263"/>
      <c r="CL72" s="263"/>
      <c r="CM72" s="263"/>
      <c r="CN72" s="263"/>
      <c r="CO72" s="263"/>
      <c r="CP72" s="263"/>
      <c r="CQ72" s="263"/>
      <c r="CR72" s="263"/>
      <c r="CS72" s="263"/>
    </row>
    <row r="73" spans="48:97" x14ac:dyDescent="0.2">
      <c r="AV73" s="263"/>
      <c r="AW73" s="263"/>
      <c r="AX73" s="263"/>
      <c r="AY73" s="263"/>
      <c r="AZ73" s="263"/>
      <c r="BA73" s="263"/>
      <c r="BB73" s="263"/>
      <c r="BC73" s="263"/>
      <c r="BD73" s="263"/>
      <c r="BE73" s="263"/>
      <c r="BF73" s="263"/>
      <c r="BG73" s="263"/>
      <c r="BH73" s="263"/>
      <c r="BI73" s="263"/>
      <c r="BJ73" s="263"/>
      <c r="BK73" s="263"/>
      <c r="BL73" s="263"/>
      <c r="BM73" s="263"/>
      <c r="BN73" s="263"/>
      <c r="BO73" s="263"/>
      <c r="BP73" s="263"/>
      <c r="BQ73" s="263"/>
      <c r="BR73" s="263"/>
      <c r="BS73" s="263"/>
      <c r="BT73" s="263"/>
      <c r="BU73" s="263"/>
      <c r="BV73" s="263"/>
      <c r="BW73" s="263"/>
      <c r="BX73" s="263"/>
      <c r="BY73" s="263"/>
      <c r="BZ73" s="263"/>
      <c r="CA73" s="263"/>
      <c r="CB73" s="263"/>
      <c r="CC73" s="263"/>
      <c r="CD73" s="263"/>
      <c r="CE73" s="263"/>
      <c r="CF73" s="263"/>
      <c r="CG73" s="263"/>
      <c r="CH73" s="263"/>
      <c r="CI73" s="263"/>
      <c r="CJ73" s="263"/>
      <c r="CK73" s="263"/>
      <c r="CL73" s="263"/>
      <c r="CM73" s="263"/>
      <c r="CN73" s="263"/>
      <c r="CO73" s="263"/>
      <c r="CP73" s="263"/>
      <c r="CQ73" s="263"/>
      <c r="CR73" s="263"/>
      <c r="CS73" s="263"/>
    </row>
    <row r="74" spans="48:97" x14ac:dyDescent="0.2">
      <c r="AV74" s="263"/>
      <c r="AW74" s="263"/>
      <c r="AX74" s="263"/>
      <c r="AY74" s="263"/>
      <c r="AZ74" s="263"/>
      <c r="BA74" s="263"/>
      <c r="BB74" s="263"/>
      <c r="BC74" s="263"/>
      <c r="BD74" s="263"/>
      <c r="BE74" s="263"/>
      <c r="BF74" s="263"/>
      <c r="BG74" s="263"/>
      <c r="BH74" s="263"/>
      <c r="BI74" s="263"/>
      <c r="BJ74" s="263"/>
      <c r="BK74" s="263"/>
      <c r="BL74" s="263"/>
      <c r="BM74" s="263"/>
      <c r="BN74" s="263"/>
      <c r="BO74" s="263"/>
      <c r="BP74" s="263"/>
      <c r="BQ74" s="263"/>
      <c r="BR74" s="263"/>
      <c r="BS74" s="263"/>
      <c r="BT74" s="263"/>
      <c r="BU74" s="263"/>
      <c r="BV74" s="263"/>
      <c r="BW74" s="263"/>
      <c r="BX74" s="263"/>
      <c r="BY74" s="263"/>
      <c r="BZ74" s="263"/>
      <c r="CA74" s="263"/>
      <c r="CB74" s="263"/>
      <c r="CC74" s="263"/>
      <c r="CD74" s="263"/>
      <c r="CE74" s="263"/>
      <c r="CF74" s="263"/>
      <c r="CG74" s="263"/>
      <c r="CH74" s="263"/>
      <c r="CI74" s="263"/>
      <c r="CJ74" s="263"/>
      <c r="CK74" s="263"/>
      <c r="CL74" s="263"/>
      <c r="CM74" s="263"/>
      <c r="CN74" s="263"/>
      <c r="CO74" s="263"/>
      <c r="CP74" s="263"/>
      <c r="CQ74" s="263"/>
      <c r="CR74" s="263"/>
      <c r="CS74" s="263"/>
    </row>
    <row r="75" spans="48:97" x14ac:dyDescent="0.2">
      <c r="AV75" s="263"/>
      <c r="AW75" s="263"/>
      <c r="AX75" s="263"/>
      <c r="AY75" s="263"/>
      <c r="AZ75" s="263"/>
      <c r="BA75" s="263"/>
      <c r="BB75" s="263"/>
      <c r="BC75" s="263"/>
      <c r="BD75" s="263"/>
      <c r="BE75" s="263"/>
      <c r="BF75" s="263"/>
      <c r="BG75" s="263"/>
      <c r="BH75" s="263"/>
      <c r="BI75" s="263"/>
      <c r="BJ75" s="263"/>
      <c r="BK75" s="263"/>
      <c r="BL75" s="263"/>
      <c r="BM75" s="263"/>
      <c r="BN75" s="263"/>
      <c r="BO75" s="263"/>
      <c r="BP75" s="263"/>
      <c r="BQ75" s="263"/>
      <c r="BR75" s="263"/>
      <c r="BS75" s="263"/>
      <c r="BT75" s="263"/>
      <c r="BU75" s="263"/>
      <c r="BV75" s="263"/>
      <c r="BW75" s="263"/>
      <c r="BX75" s="263"/>
      <c r="BY75" s="263"/>
      <c r="BZ75" s="263"/>
      <c r="CA75" s="263"/>
      <c r="CB75" s="263"/>
      <c r="CC75" s="263"/>
      <c r="CD75" s="263"/>
      <c r="CE75" s="263"/>
      <c r="CF75" s="263"/>
      <c r="CG75" s="263"/>
      <c r="CH75" s="263"/>
      <c r="CI75" s="263"/>
      <c r="CJ75" s="263"/>
      <c r="CK75" s="263"/>
      <c r="CL75" s="263"/>
      <c r="CM75" s="263"/>
      <c r="CN75" s="263"/>
      <c r="CO75" s="263"/>
      <c r="CP75" s="263"/>
      <c r="CQ75" s="263"/>
      <c r="CR75" s="263"/>
      <c r="CS75" s="263"/>
    </row>
    <row r="76" spans="48:97" ht="12.75" customHeight="1" x14ac:dyDescent="0.2">
      <c r="AV76" s="263"/>
      <c r="AW76" s="263"/>
      <c r="AX76" s="263"/>
      <c r="AY76" s="263"/>
      <c r="AZ76" s="263"/>
      <c r="BA76" s="263"/>
      <c r="BB76" s="263"/>
      <c r="BC76" s="263"/>
      <c r="BD76" s="263"/>
      <c r="BE76" s="263"/>
      <c r="BF76" s="263"/>
      <c r="BG76" s="263"/>
      <c r="BH76" s="263"/>
      <c r="BI76" s="263"/>
      <c r="BJ76" s="263"/>
      <c r="BK76" s="263"/>
      <c r="BL76" s="263"/>
      <c r="BM76" s="263"/>
      <c r="BN76" s="263"/>
      <c r="BO76" s="263"/>
      <c r="BP76" s="263"/>
      <c r="BQ76" s="263"/>
      <c r="BR76" s="263"/>
      <c r="BS76" s="263"/>
      <c r="BT76" s="263"/>
      <c r="BU76" s="263"/>
      <c r="BV76" s="263"/>
      <c r="BW76" s="263"/>
      <c r="BX76" s="263"/>
      <c r="BY76" s="263"/>
      <c r="BZ76" s="263"/>
      <c r="CA76" s="263"/>
      <c r="CB76" s="263"/>
      <c r="CC76" s="263"/>
      <c r="CD76" s="263"/>
      <c r="CE76" s="263"/>
      <c r="CF76" s="263"/>
      <c r="CG76" s="263"/>
      <c r="CH76" s="263"/>
      <c r="CI76" s="263"/>
      <c r="CJ76" s="263"/>
      <c r="CK76" s="263"/>
      <c r="CL76" s="263"/>
      <c r="CM76" s="263"/>
      <c r="CN76" s="263"/>
      <c r="CO76" s="263"/>
      <c r="CP76" s="263"/>
      <c r="CQ76" s="263"/>
      <c r="CR76" s="263"/>
      <c r="CS76" s="263"/>
    </row>
    <row r="77" spans="48:97" x14ac:dyDescent="0.2">
      <c r="AV77" s="263"/>
      <c r="AW77" s="263"/>
      <c r="AX77" s="263"/>
      <c r="AY77" s="263"/>
      <c r="AZ77" s="263"/>
      <c r="BA77" s="263"/>
      <c r="BB77" s="263"/>
      <c r="BC77" s="263"/>
      <c r="BD77" s="263"/>
      <c r="BE77" s="263"/>
      <c r="BF77" s="263"/>
      <c r="BG77" s="263"/>
      <c r="BH77" s="263"/>
      <c r="BI77" s="263"/>
      <c r="BJ77" s="263"/>
      <c r="BK77" s="263"/>
      <c r="BL77" s="263"/>
      <c r="BM77" s="263"/>
      <c r="BN77" s="263"/>
      <c r="BO77" s="263"/>
      <c r="BP77" s="263"/>
      <c r="BQ77" s="263"/>
      <c r="BR77" s="263"/>
      <c r="BS77" s="263"/>
      <c r="BT77" s="263"/>
      <c r="BU77" s="263"/>
      <c r="BV77" s="263"/>
      <c r="BW77" s="263"/>
      <c r="BX77" s="263"/>
      <c r="BY77" s="263"/>
      <c r="BZ77" s="263"/>
      <c r="CA77" s="263"/>
      <c r="CB77" s="263"/>
      <c r="CC77" s="263"/>
      <c r="CD77" s="263"/>
      <c r="CE77" s="263"/>
      <c r="CF77" s="263"/>
      <c r="CG77" s="263"/>
      <c r="CH77" s="263"/>
      <c r="CI77" s="263"/>
      <c r="CJ77" s="263"/>
      <c r="CK77" s="263"/>
      <c r="CL77" s="263"/>
      <c r="CM77" s="263"/>
      <c r="CN77" s="263"/>
      <c r="CO77" s="263"/>
      <c r="CP77" s="263"/>
      <c r="CQ77" s="263"/>
      <c r="CR77" s="263"/>
      <c r="CS77" s="263"/>
    </row>
    <row r="78" spans="48:97" x14ac:dyDescent="0.2">
      <c r="AV78" s="263"/>
      <c r="AW78" s="263"/>
      <c r="AX78" s="263"/>
      <c r="AY78" s="263"/>
      <c r="AZ78" s="263"/>
      <c r="BA78" s="263"/>
      <c r="BB78" s="263"/>
      <c r="BC78" s="263"/>
      <c r="BD78" s="263"/>
      <c r="BE78" s="263"/>
      <c r="BF78" s="263"/>
      <c r="BG78" s="263"/>
      <c r="BH78" s="263"/>
      <c r="BI78" s="263"/>
      <c r="BJ78" s="263"/>
      <c r="BK78" s="263"/>
      <c r="BL78" s="263"/>
      <c r="BM78" s="263"/>
      <c r="BN78" s="263"/>
      <c r="BO78" s="263"/>
      <c r="BP78" s="263"/>
      <c r="BQ78" s="263"/>
      <c r="BR78" s="263"/>
      <c r="BS78" s="263"/>
      <c r="BT78" s="263"/>
      <c r="BU78" s="263"/>
      <c r="BV78" s="263"/>
      <c r="BW78" s="263"/>
      <c r="BX78" s="263"/>
      <c r="BY78" s="263"/>
      <c r="BZ78" s="263"/>
      <c r="CA78" s="263"/>
      <c r="CB78" s="263"/>
      <c r="CC78" s="263"/>
      <c r="CD78" s="263"/>
      <c r="CE78" s="263"/>
      <c r="CF78" s="263"/>
      <c r="CG78" s="263"/>
      <c r="CH78" s="263"/>
      <c r="CI78" s="263"/>
      <c r="CJ78" s="263"/>
      <c r="CK78" s="263"/>
      <c r="CL78" s="263"/>
      <c r="CM78" s="263"/>
      <c r="CN78" s="263"/>
      <c r="CO78" s="263"/>
      <c r="CP78" s="263"/>
      <c r="CQ78" s="263"/>
      <c r="CR78" s="263"/>
      <c r="CS78" s="263"/>
    </row>
    <row r="79" spans="48:97" x14ac:dyDescent="0.2">
      <c r="AV79" s="263"/>
      <c r="AW79" s="263"/>
      <c r="AX79" s="263"/>
      <c r="AY79" s="263"/>
      <c r="AZ79" s="263"/>
      <c r="BA79" s="263"/>
      <c r="BB79" s="263"/>
      <c r="BC79" s="263"/>
      <c r="BD79" s="263"/>
      <c r="BE79" s="263"/>
      <c r="BF79" s="263"/>
      <c r="BG79" s="263"/>
      <c r="BH79" s="263"/>
      <c r="BI79" s="263"/>
      <c r="BJ79" s="263"/>
      <c r="BK79" s="263"/>
      <c r="BL79" s="263"/>
      <c r="BM79" s="263"/>
      <c r="BN79" s="263"/>
      <c r="BO79" s="263"/>
      <c r="BP79" s="263"/>
      <c r="BQ79" s="263"/>
      <c r="BR79" s="263"/>
      <c r="BS79" s="263"/>
      <c r="BT79" s="263"/>
      <c r="BU79" s="263"/>
      <c r="BV79" s="263"/>
      <c r="BW79" s="263"/>
      <c r="BX79" s="263"/>
      <c r="BY79" s="263"/>
      <c r="BZ79" s="263"/>
      <c r="CA79" s="263"/>
      <c r="CB79" s="263"/>
      <c r="CC79" s="263"/>
      <c r="CD79" s="263"/>
      <c r="CE79" s="263"/>
      <c r="CF79" s="263"/>
      <c r="CG79" s="263"/>
      <c r="CH79" s="263"/>
      <c r="CI79" s="263"/>
      <c r="CJ79" s="263"/>
      <c r="CK79" s="263"/>
      <c r="CL79" s="263"/>
      <c r="CM79" s="263"/>
      <c r="CN79" s="263"/>
      <c r="CO79" s="263"/>
      <c r="CP79" s="263"/>
      <c r="CQ79" s="263"/>
      <c r="CR79" s="263"/>
      <c r="CS79" s="263"/>
    </row>
    <row r="80" spans="48:97" x14ac:dyDescent="0.2">
      <c r="AV80" s="263"/>
      <c r="AW80" s="263"/>
      <c r="AX80" s="263"/>
      <c r="AY80" s="263"/>
      <c r="AZ80" s="263"/>
      <c r="BA80" s="263"/>
      <c r="BB80" s="263"/>
      <c r="BC80" s="263"/>
      <c r="BD80" s="263"/>
      <c r="BE80" s="263"/>
      <c r="BF80" s="263"/>
      <c r="BG80" s="263"/>
      <c r="BH80" s="263"/>
      <c r="BI80" s="263"/>
      <c r="BJ80" s="263"/>
      <c r="BK80" s="263"/>
      <c r="BL80" s="263"/>
      <c r="BM80" s="263"/>
      <c r="BN80" s="263"/>
      <c r="BO80" s="263"/>
      <c r="BP80" s="263"/>
      <c r="BQ80" s="263"/>
      <c r="BR80" s="263"/>
      <c r="BS80" s="263"/>
      <c r="BT80" s="263"/>
      <c r="BU80" s="263"/>
      <c r="BV80" s="263"/>
      <c r="BW80" s="263"/>
      <c r="BX80" s="263"/>
      <c r="BY80" s="263"/>
      <c r="BZ80" s="263"/>
      <c r="CA80" s="263"/>
      <c r="CB80" s="263"/>
      <c r="CC80" s="263"/>
      <c r="CD80" s="263"/>
      <c r="CE80" s="263"/>
      <c r="CF80" s="263"/>
      <c r="CG80" s="263"/>
      <c r="CH80" s="263"/>
      <c r="CI80" s="263"/>
      <c r="CJ80" s="263"/>
      <c r="CK80" s="263"/>
      <c r="CL80" s="263"/>
      <c r="CM80" s="263"/>
      <c r="CN80" s="263"/>
      <c r="CO80" s="263"/>
      <c r="CP80" s="263"/>
      <c r="CQ80" s="263"/>
      <c r="CR80" s="263"/>
      <c r="CS80" s="263"/>
    </row>
    <row r="81" spans="48:97" x14ac:dyDescent="0.2">
      <c r="AV81" s="263"/>
      <c r="AW81" s="263"/>
      <c r="AX81" s="263"/>
      <c r="AY81" s="263"/>
      <c r="AZ81" s="263"/>
      <c r="BA81" s="263"/>
      <c r="BB81" s="263"/>
      <c r="BC81" s="263"/>
      <c r="BD81" s="263"/>
      <c r="BE81" s="263"/>
      <c r="BF81" s="263"/>
      <c r="BG81" s="263"/>
      <c r="BH81" s="263"/>
      <c r="BI81" s="263"/>
      <c r="BJ81" s="263"/>
      <c r="BK81" s="263"/>
      <c r="BL81" s="263"/>
      <c r="BM81" s="263"/>
      <c r="BN81" s="263"/>
      <c r="BO81" s="263"/>
      <c r="BP81" s="263"/>
      <c r="BQ81" s="263"/>
      <c r="BR81" s="263"/>
      <c r="BS81" s="263"/>
      <c r="BT81" s="263"/>
      <c r="BU81" s="263"/>
      <c r="BV81" s="263"/>
      <c r="BW81" s="263"/>
      <c r="BX81" s="263"/>
      <c r="BY81" s="263"/>
      <c r="BZ81" s="263"/>
      <c r="CA81" s="263"/>
      <c r="CB81" s="263"/>
      <c r="CC81" s="263"/>
      <c r="CD81" s="263"/>
      <c r="CE81" s="263"/>
      <c r="CF81" s="263"/>
      <c r="CG81" s="263"/>
      <c r="CH81" s="263"/>
      <c r="CI81" s="263"/>
      <c r="CJ81" s="263"/>
      <c r="CK81" s="263"/>
      <c r="CL81" s="263"/>
      <c r="CM81" s="263"/>
      <c r="CN81" s="263"/>
      <c r="CO81" s="263"/>
      <c r="CP81" s="263"/>
      <c r="CQ81" s="263"/>
      <c r="CR81" s="263"/>
      <c r="CS81" s="263"/>
    </row>
    <row r="82" spans="48:97" x14ac:dyDescent="0.2">
      <c r="AV82" s="263"/>
      <c r="AW82" s="263"/>
      <c r="AX82" s="263"/>
      <c r="AY82" s="263"/>
      <c r="AZ82" s="263"/>
      <c r="BA82" s="263"/>
      <c r="BB82" s="263"/>
      <c r="BC82" s="263"/>
      <c r="BD82" s="263"/>
      <c r="BE82" s="263"/>
      <c r="BF82" s="263"/>
      <c r="BG82" s="263"/>
      <c r="BH82" s="263"/>
      <c r="BI82" s="263"/>
      <c r="BJ82" s="263"/>
      <c r="BK82" s="263"/>
      <c r="BL82" s="263"/>
      <c r="BM82" s="263"/>
      <c r="BN82" s="263"/>
      <c r="BO82" s="263"/>
      <c r="BP82" s="263"/>
      <c r="BQ82" s="263"/>
      <c r="BR82" s="263"/>
      <c r="BS82" s="263"/>
      <c r="BT82" s="263"/>
      <c r="BU82" s="263"/>
      <c r="BV82" s="263"/>
      <c r="BW82" s="263"/>
      <c r="BX82" s="263"/>
      <c r="BY82" s="263"/>
      <c r="BZ82" s="263"/>
      <c r="CA82" s="263"/>
      <c r="CB82" s="263"/>
      <c r="CC82" s="263"/>
      <c r="CD82" s="263"/>
      <c r="CE82" s="263"/>
      <c r="CF82" s="263"/>
      <c r="CG82" s="263"/>
      <c r="CH82" s="263"/>
      <c r="CI82" s="263"/>
      <c r="CJ82" s="263"/>
      <c r="CK82" s="263"/>
      <c r="CL82" s="263"/>
      <c r="CM82" s="263"/>
      <c r="CN82" s="263"/>
      <c r="CO82" s="263"/>
      <c r="CP82" s="263"/>
      <c r="CQ82" s="263"/>
      <c r="CR82" s="263"/>
      <c r="CS82" s="263"/>
    </row>
    <row r="83" spans="48:97" x14ac:dyDescent="0.2">
      <c r="AV83" s="263"/>
      <c r="AW83" s="263"/>
      <c r="AX83" s="263"/>
      <c r="AY83" s="263"/>
      <c r="AZ83" s="263"/>
      <c r="BA83" s="263"/>
      <c r="BB83" s="263"/>
      <c r="BC83" s="263"/>
      <c r="BD83" s="263"/>
      <c r="BE83" s="263"/>
      <c r="BF83" s="263"/>
      <c r="BG83" s="263"/>
      <c r="BH83" s="263"/>
      <c r="BI83" s="263"/>
      <c r="BJ83" s="263"/>
      <c r="BK83" s="263"/>
      <c r="BL83" s="263"/>
      <c r="BM83" s="263"/>
      <c r="BN83" s="263"/>
      <c r="BO83" s="263"/>
      <c r="BP83" s="263"/>
      <c r="BQ83" s="263"/>
      <c r="BR83" s="263"/>
      <c r="BS83" s="263"/>
      <c r="BT83" s="263"/>
      <c r="BU83" s="263"/>
      <c r="BV83" s="263"/>
      <c r="BW83" s="263"/>
      <c r="BX83" s="263"/>
      <c r="BY83" s="263"/>
      <c r="BZ83" s="263"/>
      <c r="CA83" s="263"/>
      <c r="CB83" s="263"/>
      <c r="CC83" s="263"/>
      <c r="CD83" s="263"/>
      <c r="CE83" s="263"/>
      <c r="CF83" s="263"/>
      <c r="CG83" s="263"/>
      <c r="CH83" s="263"/>
      <c r="CI83" s="263"/>
      <c r="CJ83" s="263"/>
      <c r="CK83" s="263"/>
      <c r="CL83" s="263"/>
      <c r="CM83" s="263"/>
      <c r="CN83" s="263"/>
      <c r="CO83" s="263"/>
      <c r="CP83" s="263"/>
      <c r="CQ83" s="263"/>
      <c r="CR83" s="263"/>
      <c r="CS83" s="263"/>
    </row>
    <row r="84" spans="48:97" x14ac:dyDescent="0.2">
      <c r="AV84" s="263"/>
      <c r="AW84" s="263"/>
      <c r="AX84" s="263"/>
      <c r="AY84" s="263"/>
      <c r="AZ84" s="263"/>
      <c r="BA84" s="263"/>
      <c r="BB84" s="263"/>
      <c r="BC84" s="263"/>
      <c r="BD84" s="263"/>
      <c r="BE84" s="263"/>
      <c r="BF84" s="263"/>
      <c r="BG84" s="263"/>
      <c r="BH84" s="263"/>
      <c r="BI84" s="263"/>
      <c r="BJ84" s="263"/>
      <c r="BK84" s="263"/>
      <c r="BL84" s="263"/>
      <c r="BM84" s="263"/>
      <c r="BN84" s="263"/>
      <c r="BO84" s="263"/>
      <c r="BP84" s="263"/>
      <c r="BQ84" s="263"/>
      <c r="BR84" s="263"/>
      <c r="BS84" s="263"/>
      <c r="BT84" s="263"/>
      <c r="BU84" s="263"/>
      <c r="BV84" s="263"/>
      <c r="BW84" s="263"/>
      <c r="BX84" s="263"/>
      <c r="BY84" s="263"/>
      <c r="BZ84" s="263"/>
      <c r="CA84" s="263"/>
      <c r="CB84" s="263"/>
      <c r="CC84" s="263"/>
      <c r="CD84" s="263"/>
      <c r="CE84" s="263"/>
      <c r="CF84" s="263"/>
      <c r="CG84" s="263"/>
      <c r="CH84" s="263"/>
      <c r="CI84" s="263"/>
      <c r="CJ84" s="263"/>
      <c r="CK84" s="263"/>
      <c r="CL84" s="263"/>
      <c r="CM84" s="263"/>
      <c r="CN84" s="263"/>
      <c r="CO84" s="263"/>
      <c r="CP84" s="263"/>
      <c r="CQ84" s="263"/>
      <c r="CR84" s="263"/>
      <c r="CS84" s="263"/>
    </row>
    <row r="85" spans="48:97" x14ac:dyDescent="0.2">
      <c r="AV85" s="263"/>
      <c r="AW85" s="263"/>
      <c r="AX85" s="263"/>
      <c r="AY85" s="263"/>
      <c r="AZ85" s="263"/>
      <c r="BA85" s="263"/>
      <c r="BB85" s="263"/>
      <c r="BC85" s="263"/>
      <c r="BD85" s="263"/>
      <c r="BE85" s="263"/>
      <c r="BF85" s="263"/>
      <c r="BG85" s="263"/>
      <c r="BH85" s="263"/>
      <c r="BI85" s="263"/>
      <c r="BJ85" s="263"/>
      <c r="BK85" s="263"/>
      <c r="BL85" s="263"/>
      <c r="BM85" s="263"/>
      <c r="BN85" s="263"/>
      <c r="BO85" s="263"/>
      <c r="BP85" s="263"/>
      <c r="BQ85" s="263"/>
      <c r="BR85" s="263"/>
      <c r="BS85" s="263"/>
      <c r="BT85" s="263"/>
      <c r="BU85" s="263"/>
      <c r="BV85" s="263"/>
      <c r="BW85" s="263"/>
      <c r="BX85" s="263"/>
      <c r="BY85" s="263"/>
      <c r="BZ85" s="263"/>
      <c r="CA85" s="263"/>
      <c r="CB85" s="263"/>
      <c r="CC85" s="263"/>
      <c r="CD85" s="263"/>
      <c r="CE85" s="263"/>
      <c r="CF85" s="263"/>
      <c r="CG85" s="263"/>
      <c r="CH85" s="263"/>
      <c r="CI85" s="263"/>
      <c r="CJ85" s="263"/>
      <c r="CK85" s="263"/>
      <c r="CL85" s="263"/>
      <c r="CM85" s="263"/>
      <c r="CN85" s="263"/>
      <c r="CO85" s="263"/>
      <c r="CP85" s="263"/>
      <c r="CQ85" s="263"/>
      <c r="CR85" s="263"/>
      <c r="CS85" s="263"/>
    </row>
    <row r="86" spans="48:97" x14ac:dyDescent="0.2">
      <c r="AV86" s="263"/>
      <c r="AW86" s="263"/>
      <c r="AX86" s="263"/>
      <c r="AY86" s="263"/>
      <c r="AZ86" s="263"/>
      <c r="BA86" s="263"/>
      <c r="BB86" s="263"/>
      <c r="BC86" s="263"/>
      <c r="BD86" s="263"/>
      <c r="BE86" s="263"/>
      <c r="BF86" s="263"/>
      <c r="BG86" s="263"/>
      <c r="BH86" s="263"/>
      <c r="BI86" s="263"/>
      <c r="BJ86" s="263"/>
      <c r="BK86" s="263"/>
      <c r="BL86" s="263"/>
      <c r="BM86" s="263"/>
      <c r="BN86" s="263"/>
      <c r="BO86" s="263"/>
      <c r="BP86" s="263"/>
      <c r="BQ86" s="263"/>
      <c r="BR86" s="263"/>
      <c r="BS86" s="263"/>
      <c r="BT86" s="263"/>
      <c r="BU86" s="263"/>
      <c r="BV86" s="263"/>
      <c r="BW86" s="263"/>
      <c r="BX86" s="263"/>
      <c r="BY86" s="263"/>
      <c r="BZ86" s="263"/>
      <c r="CA86" s="263"/>
      <c r="CB86" s="263"/>
      <c r="CC86" s="263"/>
      <c r="CD86" s="263"/>
      <c r="CE86" s="263"/>
      <c r="CF86" s="263"/>
      <c r="CG86" s="263"/>
      <c r="CH86" s="263"/>
      <c r="CI86" s="263"/>
      <c r="CJ86" s="263"/>
      <c r="CK86" s="263"/>
      <c r="CL86" s="263"/>
      <c r="CM86" s="263"/>
      <c r="CN86" s="263"/>
      <c r="CO86" s="263"/>
      <c r="CP86" s="263"/>
      <c r="CQ86" s="263"/>
      <c r="CR86" s="263"/>
      <c r="CS86" s="263"/>
    </row>
    <row r="87" spans="48:97" x14ac:dyDescent="0.2">
      <c r="AV87" s="263"/>
      <c r="AW87" s="263"/>
      <c r="AX87" s="263"/>
      <c r="AY87" s="263"/>
      <c r="AZ87" s="263"/>
      <c r="BA87" s="263"/>
      <c r="BB87" s="263"/>
      <c r="BC87" s="263"/>
      <c r="BD87" s="263"/>
      <c r="BE87" s="263"/>
      <c r="BF87" s="263"/>
      <c r="BG87" s="263"/>
      <c r="BH87" s="263"/>
      <c r="BI87" s="263"/>
      <c r="BJ87" s="263"/>
      <c r="BK87" s="263"/>
      <c r="BL87" s="263"/>
      <c r="BM87" s="263"/>
      <c r="BN87" s="263"/>
      <c r="BO87" s="263"/>
      <c r="BP87" s="263"/>
      <c r="BQ87" s="263"/>
      <c r="BR87" s="263"/>
      <c r="BS87" s="263"/>
      <c r="BT87" s="263"/>
      <c r="BU87" s="263"/>
      <c r="BV87" s="263"/>
      <c r="BW87" s="263"/>
      <c r="BX87" s="263"/>
      <c r="BY87" s="263"/>
      <c r="BZ87" s="263"/>
      <c r="CA87" s="263"/>
      <c r="CB87" s="263"/>
      <c r="CC87" s="263"/>
      <c r="CD87" s="263"/>
      <c r="CE87" s="263"/>
      <c r="CF87" s="263"/>
      <c r="CG87" s="263"/>
      <c r="CH87" s="263"/>
      <c r="CI87" s="263"/>
      <c r="CJ87" s="263"/>
      <c r="CK87" s="263"/>
      <c r="CL87" s="263"/>
      <c r="CM87" s="263"/>
      <c r="CN87" s="263"/>
      <c r="CO87" s="263"/>
      <c r="CP87" s="263"/>
      <c r="CQ87" s="263"/>
      <c r="CR87" s="263"/>
      <c r="CS87" s="263"/>
    </row>
    <row r="88" spans="48:97" x14ac:dyDescent="0.2">
      <c r="AV88" s="263"/>
      <c r="AW88" s="263"/>
      <c r="AX88" s="263"/>
      <c r="AY88" s="263"/>
      <c r="AZ88" s="263"/>
      <c r="BA88" s="263"/>
      <c r="BB88" s="263"/>
      <c r="BC88" s="263"/>
      <c r="BD88" s="263"/>
      <c r="BE88" s="263"/>
      <c r="BF88" s="263"/>
      <c r="BG88" s="263"/>
      <c r="BH88" s="263"/>
      <c r="BI88" s="263"/>
      <c r="BJ88" s="263"/>
      <c r="BK88" s="263"/>
      <c r="BL88" s="263"/>
      <c r="BM88" s="263"/>
      <c r="BN88" s="263"/>
      <c r="BO88" s="263"/>
      <c r="BP88" s="263"/>
      <c r="BQ88" s="263"/>
      <c r="BR88" s="263"/>
      <c r="BS88" s="263"/>
      <c r="BT88" s="263"/>
      <c r="BU88" s="263"/>
      <c r="BV88" s="263"/>
      <c r="BW88" s="263"/>
      <c r="BX88" s="263"/>
      <c r="BY88" s="263"/>
      <c r="BZ88" s="263"/>
      <c r="CA88" s="263"/>
      <c r="CB88" s="263"/>
      <c r="CC88" s="263"/>
      <c r="CD88" s="263"/>
      <c r="CE88" s="263"/>
      <c r="CF88" s="263"/>
      <c r="CG88" s="263"/>
      <c r="CH88" s="263"/>
      <c r="CI88" s="263"/>
      <c r="CJ88" s="263"/>
      <c r="CK88" s="263"/>
      <c r="CL88" s="263"/>
      <c r="CM88" s="263"/>
      <c r="CN88" s="263"/>
      <c r="CO88" s="263"/>
      <c r="CP88" s="263"/>
      <c r="CQ88" s="263"/>
      <c r="CR88" s="263"/>
      <c r="CS88" s="263"/>
    </row>
    <row r="89" spans="48:97" x14ac:dyDescent="0.2">
      <c r="AV89" s="263"/>
      <c r="AW89" s="263"/>
      <c r="AX89" s="263"/>
      <c r="AY89" s="263"/>
      <c r="AZ89" s="263"/>
      <c r="BA89" s="263"/>
      <c r="BB89" s="263"/>
      <c r="BC89" s="263"/>
      <c r="BD89" s="263"/>
      <c r="BE89" s="263"/>
      <c r="BF89" s="263"/>
      <c r="BG89" s="263"/>
      <c r="BH89" s="263"/>
      <c r="BI89" s="263"/>
      <c r="BJ89" s="263"/>
      <c r="BK89" s="263"/>
      <c r="BL89" s="263"/>
      <c r="BM89" s="263"/>
      <c r="BN89" s="263"/>
      <c r="BO89" s="263"/>
      <c r="BP89" s="263"/>
      <c r="BQ89" s="263"/>
      <c r="BR89" s="263"/>
      <c r="BS89" s="263"/>
      <c r="BT89" s="263"/>
      <c r="BU89" s="263"/>
      <c r="BV89" s="263"/>
      <c r="BW89" s="263"/>
      <c r="BX89" s="263"/>
      <c r="BY89" s="263"/>
      <c r="BZ89" s="263"/>
      <c r="CA89" s="263"/>
      <c r="CB89" s="263"/>
      <c r="CC89" s="263"/>
      <c r="CD89" s="263"/>
      <c r="CE89" s="263"/>
      <c r="CF89" s="263"/>
      <c r="CG89" s="263"/>
      <c r="CH89" s="263"/>
      <c r="CI89" s="263"/>
      <c r="CJ89" s="263"/>
      <c r="CK89" s="263"/>
      <c r="CL89" s="263"/>
      <c r="CM89" s="263"/>
      <c r="CN89" s="263"/>
      <c r="CO89" s="263"/>
      <c r="CP89" s="263"/>
      <c r="CQ89" s="263"/>
      <c r="CR89" s="263"/>
      <c r="CS89" s="263"/>
    </row>
    <row r="90" spans="48:97" x14ac:dyDescent="0.2">
      <c r="AV90" s="263"/>
      <c r="AW90" s="263"/>
      <c r="AX90" s="263"/>
      <c r="AY90" s="263"/>
      <c r="AZ90" s="263"/>
      <c r="BA90" s="263"/>
      <c r="BB90" s="263"/>
      <c r="BC90" s="263"/>
      <c r="BD90" s="263"/>
      <c r="BE90" s="263"/>
      <c r="BF90" s="263"/>
      <c r="BG90" s="263"/>
      <c r="BH90" s="263"/>
      <c r="BI90" s="263"/>
      <c r="BJ90" s="263"/>
      <c r="BK90" s="263"/>
      <c r="BL90" s="263"/>
      <c r="BM90" s="263"/>
      <c r="BN90" s="263"/>
      <c r="BO90" s="263"/>
      <c r="BP90" s="263"/>
      <c r="BQ90" s="263"/>
      <c r="BR90" s="263"/>
      <c r="BS90" s="263"/>
      <c r="BT90" s="263"/>
      <c r="BU90" s="263"/>
      <c r="BV90" s="263"/>
      <c r="BW90" s="263"/>
      <c r="BX90" s="263"/>
      <c r="BY90" s="263"/>
      <c r="BZ90" s="263"/>
      <c r="CA90" s="263"/>
      <c r="CB90" s="263"/>
      <c r="CC90" s="263"/>
      <c r="CD90" s="263"/>
      <c r="CE90" s="263"/>
      <c r="CF90" s="263"/>
      <c r="CG90" s="263"/>
      <c r="CH90" s="263"/>
      <c r="CI90" s="263"/>
      <c r="CJ90" s="263"/>
      <c r="CK90" s="263"/>
      <c r="CL90" s="263"/>
      <c r="CM90" s="263"/>
      <c r="CN90" s="263"/>
      <c r="CO90" s="263"/>
      <c r="CP90" s="263"/>
      <c r="CQ90" s="263"/>
      <c r="CR90" s="263"/>
      <c r="CS90" s="263"/>
    </row>
    <row r="91" spans="48:97" x14ac:dyDescent="0.2">
      <c r="AV91" s="263"/>
      <c r="AW91" s="263"/>
      <c r="AX91" s="263"/>
      <c r="AY91" s="263"/>
      <c r="AZ91" s="263"/>
      <c r="BA91" s="263"/>
      <c r="BB91" s="263"/>
      <c r="BC91" s="263"/>
      <c r="BD91" s="263"/>
      <c r="BE91" s="263"/>
      <c r="BF91" s="263"/>
      <c r="BG91" s="263"/>
      <c r="BH91" s="263"/>
      <c r="BI91" s="263"/>
      <c r="BJ91" s="263"/>
      <c r="BK91" s="263"/>
      <c r="BL91" s="263"/>
      <c r="BM91" s="263"/>
      <c r="BN91" s="263"/>
      <c r="BO91" s="263"/>
      <c r="BP91" s="263"/>
      <c r="BQ91" s="263"/>
      <c r="BR91" s="263"/>
      <c r="BS91" s="263"/>
      <c r="BT91" s="263"/>
      <c r="BU91" s="263"/>
      <c r="BV91" s="263"/>
      <c r="BW91" s="263"/>
      <c r="BX91" s="263"/>
      <c r="BY91" s="263"/>
      <c r="BZ91" s="263"/>
      <c r="CA91" s="263"/>
      <c r="CB91" s="263"/>
      <c r="CC91" s="263"/>
      <c r="CD91" s="263"/>
      <c r="CE91" s="263"/>
      <c r="CF91" s="263"/>
      <c r="CG91" s="263"/>
      <c r="CH91" s="263"/>
      <c r="CI91" s="263"/>
      <c r="CJ91" s="263"/>
      <c r="CK91" s="263"/>
      <c r="CL91" s="263"/>
      <c r="CM91" s="263"/>
      <c r="CN91" s="263"/>
      <c r="CO91" s="263"/>
      <c r="CP91" s="263"/>
      <c r="CQ91" s="263"/>
      <c r="CR91" s="263"/>
      <c r="CS91" s="263"/>
    </row>
    <row r="92" spans="48:97" x14ac:dyDescent="0.2">
      <c r="AV92" s="263"/>
      <c r="AW92" s="263"/>
      <c r="AX92" s="263"/>
      <c r="AY92" s="263"/>
      <c r="AZ92" s="263"/>
      <c r="BA92" s="263"/>
      <c r="BB92" s="263"/>
      <c r="BC92" s="263"/>
      <c r="BD92" s="263"/>
      <c r="BE92" s="263"/>
      <c r="BF92" s="263"/>
      <c r="BG92" s="263"/>
      <c r="BH92" s="263"/>
      <c r="BI92" s="263"/>
      <c r="BJ92" s="263"/>
      <c r="BK92" s="263"/>
      <c r="BL92" s="263"/>
      <c r="BM92" s="263"/>
      <c r="BN92" s="263"/>
      <c r="BO92" s="263"/>
      <c r="BP92" s="263"/>
      <c r="BQ92" s="263"/>
      <c r="BR92" s="263"/>
      <c r="BS92" s="263"/>
      <c r="BT92" s="263"/>
      <c r="BU92" s="263"/>
      <c r="BV92" s="263"/>
      <c r="BW92" s="263"/>
      <c r="BX92" s="263"/>
      <c r="BY92" s="263"/>
      <c r="BZ92" s="263"/>
      <c r="CA92" s="263"/>
      <c r="CB92" s="263"/>
      <c r="CC92" s="263"/>
      <c r="CD92" s="263"/>
      <c r="CE92" s="263"/>
      <c r="CF92" s="263"/>
      <c r="CG92" s="263"/>
      <c r="CH92" s="263"/>
      <c r="CI92" s="263"/>
      <c r="CJ92" s="263"/>
      <c r="CK92" s="263"/>
      <c r="CL92" s="263"/>
      <c r="CM92" s="263"/>
      <c r="CN92" s="263"/>
      <c r="CO92" s="263"/>
      <c r="CP92" s="263"/>
      <c r="CQ92" s="263"/>
      <c r="CR92" s="263"/>
      <c r="CS92" s="263"/>
    </row>
    <row r="93" spans="48:97" x14ac:dyDescent="0.2">
      <c r="AV93" s="263"/>
      <c r="AW93" s="263"/>
      <c r="AX93" s="263"/>
      <c r="AY93" s="263"/>
      <c r="AZ93" s="263"/>
      <c r="BA93" s="263"/>
      <c r="BB93" s="263"/>
      <c r="BC93" s="263"/>
      <c r="BD93" s="263"/>
      <c r="BE93" s="263"/>
      <c r="BF93" s="263"/>
      <c r="BG93" s="263"/>
      <c r="BH93" s="263"/>
      <c r="BI93" s="263"/>
      <c r="BJ93" s="263"/>
      <c r="BK93" s="263"/>
      <c r="BL93" s="263"/>
      <c r="BM93" s="263"/>
      <c r="BN93" s="263"/>
      <c r="BO93" s="263"/>
      <c r="BP93" s="263"/>
      <c r="BQ93" s="263"/>
      <c r="BR93" s="263"/>
      <c r="BS93" s="263"/>
      <c r="BT93" s="263"/>
      <c r="BU93" s="263"/>
      <c r="BV93" s="263"/>
      <c r="BW93" s="263"/>
      <c r="BX93" s="263"/>
      <c r="BY93" s="263"/>
      <c r="BZ93" s="263"/>
      <c r="CA93" s="263"/>
      <c r="CB93" s="263"/>
      <c r="CC93" s="263"/>
      <c r="CD93" s="263"/>
      <c r="CE93" s="263"/>
      <c r="CF93" s="263"/>
      <c r="CG93" s="263"/>
      <c r="CH93" s="263"/>
      <c r="CI93" s="263"/>
      <c r="CJ93" s="263"/>
      <c r="CK93" s="263"/>
      <c r="CL93" s="263"/>
      <c r="CM93" s="263"/>
      <c r="CN93" s="263"/>
      <c r="CO93" s="263"/>
      <c r="CP93" s="263"/>
      <c r="CQ93" s="263"/>
      <c r="CR93" s="263"/>
      <c r="CS93" s="263"/>
    </row>
    <row r="94" spans="48:97" x14ac:dyDescent="0.2">
      <c r="AV94" s="263"/>
      <c r="AW94" s="263"/>
      <c r="AX94" s="263"/>
      <c r="AY94" s="263"/>
      <c r="AZ94" s="263"/>
      <c r="BA94" s="263"/>
      <c r="BB94" s="263"/>
      <c r="BC94" s="263"/>
      <c r="BD94" s="263"/>
      <c r="BE94" s="263"/>
      <c r="BF94" s="263"/>
      <c r="BG94" s="263"/>
      <c r="BH94" s="263"/>
      <c r="BI94" s="263"/>
      <c r="BJ94" s="263"/>
      <c r="BK94" s="263"/>
      <c r="BL94" s="263"/>
      <c r="BM94" s="263"/>
      <c r="BN94" s="263"/>
      <c r="BO94" s="263"/>
      <c r="BP94" s="263"/>
      <c r="BQ94" s="263"/>
      <c r="BR94" s="263"/>
      <c r="BS94" s="263"/>
      <c r="BT94" s="263"/>
      <c r="BU94" s="263"/>
      <c r="BV94" s="263"/>
      <c r="BW94" s="263"/>
      <c r="BX94" s="263"/>
      <c r="BY94" s="263"/>
      <c r="BZ94" s="263"/>
      <c r="CA94" s="263"/>
      <c r="CB94" s="263"/>
      <c r="CC94" s="263"/>
      <c r="CD94" s="263"/>
      <c r="CE94" s="263"/>
      <c r="CF94" s="263"/>
      <c r="CG94" s="263"/>
      <c r="CH94" s="263"/>
      <c r="CI94" s="263"/>
      <c r="CJ94" s="263"/>
      <c r="CK94" s="263"/>
      <c r="CL94" s="263"/>
      <c r="CM94" s="263"/>
      <c r="CN94" s="263"/>
      <c r="CO94" s="263"/>
      <c r="CP94" s="263"/>
      <c r="CQ94" s="263"/>
      <c r="CR94" s="263"/>
      <c r="CS94" s="263"/>
    </row>
    <row r="95" spans="48:97" x14ac:dyDescent="0.2">
      <c r="AV95" s="263"/>
      <c r="AW95" s="263"/>
      <c r="AX95" s="263"/>
      <c r="AY95" s="263"/>
      <c r="AZ95" s="263"/>
      <c r="BA95" s="263"/>
      <c r="BB95" s="263"/>
      <c r="BC95" s="263"/>
      <c r="BD95" s="263"/>
      <c r="BE95" s="263"/>
      <c r="BF95" s="263"/>
      <c r="BG95" s="263"/>
      <c r="BH95" s="263"/>
      <c r="BI95" s="263"/>
      <c r="BJ95" s="263"/>
      <c r="BK95" s="263"/>
      <c r="BL95" s="263"/>
      <c r="BM95" s="263"/>
      <c r="BN95" s="263"/>
      <c r="BO95" s="263"/>
      <c r="BP95" s="263"/>
      <c r="BQ95" s="263"/>
      <c r="BR95" s="263"/>
      <c r="BS95" s="263"/>
      <c r="BT95" s="263"/>
      <c r="BU95" s="263"/>
      <c r="BV95" s="263"/>
      <c r="BW95" s="263"/>
      <c r="BX95" s="263"/>
      <c r="BY95" s="263"/>
      <c r="BZ95" s="263"/>
      <c r="CA95" s="263"/>
      <c r="CB95" s="263"/>
      <c r="CC95" s="263"/>
      <c r="CD95" s="263"/>
      <c r="CE95" s="263"/>
      <c r="CF95" s="263"/>
      <c r="CG95" s="263"/>
      <c r="CH95" s="263"/>
      <c r="CI95" s="263"/>
      <c r="CJ95" s="263"/>
      <c r="CK95" s="263"/>
      <c r="CL95" s="263"/>
      <c r="CM95" s="263"/>
      <c r="CN95" s="263"/>
      <c r="CO95" s="263"/>
      <c r="CP95" s="263"/>
      <c r="CQ95" s="263"/>
      <c r="CR95" s="263"/>
      <c r="CS95" s="263"/>
    </row>
    <row r="96" spans="48:97" x14ac:dyDescent="0.2">
      <c r="AV96" s="263"/>
      <c r="AW96" s="263"/>
      <c r="AX96" s="263"/>
      <c r="AY96" s="263"/>
      <c r="AZ96" s="263"/>
      <c r="BA96" s="263"/>
      <c r="BB96" s="263"/>
      <c r="BC96" s="263"/>
      <c r="BD96" s="263"/>
      <c r="BE96" s="263"/>
      <c r="BF96" s="263"/>
      <c r="BG96" s="263"/>
      <c r="BH96" s="263"/>
      <c r="BI96" s="263"/>
      <c r="BJ96" s="263"/>
      <c r="BK96" s="263"/>
      <c r="BL96" s="263"/>
      <c r="BM96" s="263"/>
      <c r="BN96" s="263"/>
      <c r="BO96" s="263"/>
      <c r="BP96" s="263"/>
      <c r="BQ96" s="263"/>
      <c r="BR96" s="263"/>
      <c r="BS96" s="263"/>
      <c r="BT96" s="263"/>
      <c r="BU96" s="263"/>
      <c r="BV96" s="263"/>
      <c r="BW96" s="263"/>
      <c r="BX96" s="263"/>
      <c r="BY96" s="263"/>
      <c r="BZ96" s="263"/>
      <c r="CA96" s="263"/>
      <c r="CB96" s="263"/>
      <c r="CC96" s="263"/>
      <c r="CD96" s="263"/>
      <c r="CE96" s="263"/>
      <c r="CF96" s="263"/>
      <c r="CG96" s="263"/>
      <c r="CH96" s="263"/>
      <c r="CI96" s="263"/>
      <c r="CJ96" s="263"/>
      <c r="CK96" s="263"/>
      <c r="CL96" s="263"/>
      <c r="CM96" s="263"/>
      <c r="CN96" s="263"/>
      <c r="CO96" s="263"/>
      <c r="CP96" s="263"/>
      <c r="CQ96" s="263"/>
      <c r="CR96" s="263"/>
      <c r="CS96" s="263"/>
    </row>
    <row r="97" spans="48:97" x14ac:dyDescent="0.2">
      <c r="AV97" s="263"/>
      <c r="AW97" s="263"/>
      <c r="AX97" s="263"/>
      <c r="AY97" s="263"/>
      <c r="AZ97" s="263"/>
      <c r="BA97" s="263"/>
      <c r="BB97" s="263"/>
      <c r="BC97" s="263"/>
      <c r="BD97" s="263"/>
      <c r="BE97" s="263"/>
      <c r="BF97" s="263"/>
      <c r="BG97" s="263"/>
      <c r="BH97" s="263"/>
      <c r="BI97" s="263"/>
      <c r="BJ97" s="263"/>
      <c r="BK97" s="263"/>
      <c r="BL97" s="263"/>
      <c r="BM97" s="263"/>
      <c r="BN97" s="263"/>
      <c r="BO97" s="263"/>
      <c r="BP97" s="263"/>
      <c r="BQ97" s="263"/>
      <c r="BR97" s="263"/>
      <c r="BS97" s="263"/>
      <c r="BT97" s="263"/>
      <c r="BU97" s="263"/>
      <c r="BV97" s="263"/>
      <c r="BW97" s="263"/>
      <c r="BX97" s="263"/>
      <c r="BY97" s="263"/>
      <c r="BZ97" s="263"/>
      <c r="CA97" s="263"/>
      <c r="CB97" s="263"/>
      <c r="CC97" s="263"/>
      <c r="CD97" s="263"/>
      <c r="CE97" s="263"/>
      <c r="CF97" s="263"/>
      <c r="CG97" s="263"/>
      <c r="CH97" s="263"/>
      <c r="CI97" s="263"/>
      <c r="CJ97" s="263"/>
      <c r="CK97" s="263"/>
      <c r="CL97" s="263"/>
      <c r="CM97" s="263"/>
      <c r="CN97" s="263"/>
      <c r="CO97" s="263"/>
      <c r="CP97" s="263"/>
      <c r="CQ97" s="263"/>
      <c r="CR97" s="263"/>
      <c r="CS97" s="263"/>
    </row>
    <row r="98" spans="48:97" x14ac:dyDescent="0.2">
      <c r="AV98" s="263"/>
      <c r="AW98" s="263"/>
      <c r="AX98" s="263"/>
      <c r="AY98" s="263"/>
      <c r="AZ98" s="263"/>
      <c r="BA98" s="263"/>
      <c r="BB98" s="263"/>
      <c r="BC98" s="263"/>
      <c r="BD98" s="263"/>
      <c r="BE98" s="263"/>
      <c r="BF98" s="263"/>
      <c r="BG98" s="263"/>
      <c r="BH98" s="263"/>
      <c r="BI98" s="263"/>
      <c r="BJ98" s="263"/>
      <c r="BK98" s="263"/>
      <c r="BL98" s="263"/>
      <c r="BM98" s="263"/>
      <c r="BN98" s="263"/>
      <c r="BO98" s="263"/>
      <c r="BP98" s="263"/>
      <c r="BQ98" s="263"/>
      <c r="BR98" s="263"/>
      <c r="BS98" s="263"/>
      <c r="BT98" s="263"/>
      <c r="BU98" s="263"/>
      <c r="BV98" s="263"/>
      <c r="BW98" s="263"/>
      <c r="BX98" s="263"/>
      <c r="BY98" s="263"/>
      <c r="BZ98" s="263"/>
      <c r="CA98" s="263"/>
      <c r="CB98" s="263"/>
      <c r="CC98" s="263"/>
      <c r="CD98" s="263"/>
      <c r="CE98" s="263"/>
      <c r="CF98" s="263"/>
      <c r="CG98" s="263"/>
      <c r="CH98" s="263"/>
      <c r="CI98" s="263"/>
      <c r="CJ98" s="263"/>
      <c r="CK98" s="263"/>
      <c r="CL98" s="263"/>
      <c r="CM98" s="263"/>
      <c r="CN98" s="263"/>
      <c r="CO98" s="263"/>
      <c r="CP98" s="263"/>
      <c r="CQ98" s="263"/>
      <c r="CR98" s="263"/>
      <c r="CS98" s="263"/>
    </row>
    <row r="99" spans="48:97" x14ac:dyDescent="0.2">
      <c r="AV99" s="263"/>
      <c r="AW99" s="263"/>
      <c r="AX99" s="263"/>
      <c r="AY99" s="263"/>
      <c r="AZ99" s="263"/>
      <c r="BA99" s="263"/>
      <c r="BB99" s="263"/>
      <c r="BC99" s="263"/>
      <c r="BD99" s="263"/>
      <c r="BE99" s="263"/>
      <c r="BF99" s="263"/>
      <c r="BG99" s="263"/>
      <c r="BH99" s="263"/>
      <c r="BI99" s="263"/>
      <c r="BJ99" s="263"/>
      <c r="BK99" s="263"/>
      <c r="BL99" s="263"/>
      <c r="BM99" s="263"/>
      <c r="BN99" s="263"/>
      <c r="BO99" s="263"/>
      <c r="BP99" s="263"/>
      <c r="BQ99" s="263"/>
      <c r="BR99" s="263"/>
      <c r="BS99" s="263"/>
      <c r="BT99" s="263"/>
      <c r="BU99" s="263"/>
      <c r="BV99" s="263"/>
      <c r="BW99" s="263"/>
      <c r="BX99" s="263"/>
      <c r="BY99" s="263"/>
      <c r="BZ99" s="263"/>
      <c r="CA99" s="263"/>
      <c r="CB99" s="263"/>
      <c r="CC99" s="263"/>
      <c r="CD99" s="263"/>
      <c r="CE99" s="263"/>
      <c r="CF99" s="263"/>
      <c r="CG99" s="263"/>
      <c r="CH99" s="263"/>
      <c r="CI99" s="263"/>
      <c r="CJ99" s="263"/>
      <c r="CK99" s="263"/>
      <c r="CL99" s="263"/>
      <c r="CM99" s="263"/>
      <c r="CN99" s="263"/>
      <c r="CO99" s="263"/>
      <c r="CP99" s="263"/>
      <c r="CQ99" s="263"/>
      <c r="CR99" s="263"/>
      <c r="CS99" s="263"/>
    </row>
    <row r="100" spans="48:97" x14ac:dyDescent="0.2">
      <c r="AV100" s="263"/>
      <c r="AW100" s="263"/>
      <c r="AX100" s="263"/>
      <c r="AY100" s="263"/>
      <c r="AZ100" s="263"/>
      <c r="BA100" s="263"/>
      <c r="BB100" s="263"/>
      <c r="BC100" s="263"/>
      <c r="BD100" s="263"/>
      <c r="BE100" s="263"/>
      <c r="BF100" s="263"/>
      <c r="BG100" s="263"/>
      <c r="BH100" s="263"/>
      <c r="BI100" s="263"/>
      <c r="BJ100" s="263"/>
      <c r="BK100" s="263"/>
      <c r="BL100" s="263"/>
      <c r="BM100" s="263"/>
      <c r="BN100" s="263"/>
      <c r="BO100" s="263"/>
      <c r="BP100" s="263"/>
      <c r="BQ100" s="263"/>
      <c r="BR100" s="263"/>
      <c r="BS100" s="263"/>
      <c r="BT100" s="263"/>
      <c r="BU100" s="263"/>
      <c r="BV100" s="263"/>
      <c r="BW100" s="263"/>
      <c r="BX100" s="263"/>
      <c r="BY100" s="263"/>
      <c r="BZ100" s="263"/>
      <c r="CA100" s="263"/>
      <c r="CB100" s="263"/>
      <c r="CC100" s="263"/>
      <c r="CD100" s="263"/>
      <c r="CE100" s="263"/>
      <c r="CF100" s="263"/>
      <c r="CG100" s="263"/>
      <c r="CH100" s="263"/>
      <c r="CI100" s="263"/>
      <c r="CJ100" s="263"/>
      <c r="CK100" s="263"/>
      <c r="CL100" s="263"/>
      <c r="CM100" s="263"/>
      <c r="CN100" s="263"/>
      <c r="CO100" s="263"/>
      <c r="CP100" s="263"/>
      <c r="CQ100" s="263"/>
      <c r="CR100" s="263"/>
      <c r="CS100" s="263"/>
    </row>
    <row r="101" spans="48:97" x14ac:dyDescent="0.2">
      <c r="AV101" s="263"/>
      <c r="AW101" s="263"/>
      <c r="AX101" s="263"/>
      <c r="AY101" s="263"/>
      <c r="AZ101" s="263"/>
      <c r="BA101" s="263"/>
      <c r="BB101" s="263"/>
      <c r="BC101" s="263"/>
      <c r="BD101" s="263"/>
      <c r="BE101" s="263"/>
      <c r="BF101" s="263"/>
      <c r="BG101" s="263"/>
      <c r="BH101" s="263"/>
      <c r="BI101" s="263"/>
      <c r="BJ101" s="263"/>
      <c r="BK101" s="263"/>
      <c r="BL101" s="263"/>
      <c r="BM101" s="263"/>
      <c r="BN101" s="263"/>
      <c r="BO101" s="263"/>
      <c r="BP101" s="263"/>
      <c r="BQ101" s="263"/>
      <c r="BR101" s="263"/>
      <c r="BS101" s="263"/>
      <c r="BT101" s="263"/>
      <c r="BU101" s="263"/>
      <c r="BV101" s="263"/>
      <c r="BW101" s="263"/>
      <c r="BX101" s="263"/>
      <c r="BY101" s="263"/>
      <c r="BZ101" s="263"/>
      <c r="CA101" s="263"/>
      <c r="CB101" s="263"/>
      <c r="CC101" s="263"/>
      <c r="CD101" s="263"/>
      <c r="CE101" s="263"/>
      <c r="CF101" s="263"/>
      <c r="CG101" s="263"/>
      <c r="CH101" s="263"/>
      <c r="CI101" s="263"/>
      <c r="CJ101" s="263"/>
      <c r="CK101" s="263"/>
      <c r="CL101" s="263"/>
      <c r="CM101" s="263"/>
      <c r="CN101" s="263"/>
      <c r="CO101" s="263"/>
      <c r="CP101" s="263"/>
      <c r="CQ101" s="263"/>
      <c r="CR101" s="263"/>
      <c r="CS101" s="263"/>
    </row>
    <row r="102" spans="48:97" x14ac:dyDescent="0.2">
      <c r="AV102" s="263"/>
      <c r="AW102" s="263"/>
      <c r="AX102" s="263"/>
      <c r="AY102" s="263"/>
      <c r="AZ102" s="263"/>
      <c r="BA102" s="263"/>
      <c r="BB102" s="263"/>
      <c r="BC102" s="263"/>
      <c r="BD102" s="263"/>
      <c r="BE102" s="263"/>
      <c r="BF102" s="263"/>
      <c r="BG102" s="263"/>
      <c r="BH102" s="263"/>
      <c r="BI102" s="263"/>
      <c r="BJ102" s="263"/>
      <c r="BK102" s="263"/>
      <c r="BL102" s="263"/>
      <c r="BM102" s="263"/>
      <c r="BN102" s="263"/>
      <c r="BO102" s="263"/>
      <c r="BP102" s="263"/>
      <c r="BQ102" s="263"/>
      <c r="BR102" s="263"/>
      <c r="BS102" s="263"/>
      <c r="BT102" s="263"/>
      <c r="BU102" s="263"/>
      <c r="BV102" s="263"/>
      <c r="BW102" s="263"/>
      <c r="BX102" s="263"/>
      <c r="BY102" s="263"/>
      <c r="BZ102" s="263"/>
      <c r="CA102" s="263"/>
      <c r="CB102" s="263"/>
      <c r="CC102" s="263"/>
      <c r="CD102" s="263"/>
      <c r="CE102" s="263"/>
      <c r="CF102" s="263"/>
      <c r="CG102" s="263"/>
      <c r="CH102" s="263"/>
      <c r="CI102" s="263"/>
      <c r="CJ102" s="263"/>
      <c r="CK102" s="263"/>
      <c r="CL102" s="263"/>
      <c r="CM102" s="263"/>
      <c r="CN102" s="263"/>
      <c r="CO102" s="263"/>
      <c r="CP102" s="263"/>
      <c r="CQ102" s="263"/>
      <c r="CR102" s="263"/>
      <c r="CS102" s="263"/>
    </row>
    <row r="103" spans="48:97" x14ac:dyDescent="0.2">
      <c r="AV103" s="263"/>
      <c r="AW103" s="263"/>
      <c r="AX103" s="263"/>
      <c r="AY103" s="263"/>
      <c r="AZ103" s="263"/>
      <c r="BA103" s="263"/>
      <c r="BB103" s="263"/>
      <c r="BC103" s="263"/>
      <c r="BD103" s="263"/>
      <c r="BE103" s="263"/>
      <c r="BF103" s="263"/>
      <c r="BG103" s="263"/>
      <c r="BH103" s="263"/>
      <c r="BI103" s="263"/>
      <c r="BJ103" s="263"/>
      <c r="BK103" s="263"/>
      <c r="BL103" s="263"/>
      <c r="BM103" s="263"/>
      <c r="BN103" s="263"/>
      <c r="BO103" s="263"/>
      <c r="BP103" s="263"/>
      <c r="BQ103" s="263"/>
      <c r="BR103" s="263"/>
      <c r="BS103" s="263"/>
      <c r="BT103" s="263"/>
      <c r="BU103" s="263"/>
      <c r="BV103" s="263"/>
      <c r="BW103" s="263"/>
      <c r="BX103" s="263"/>
      <c r="BY103" s="263"/>
      <c r="BZ103" s="263"/>
      <c r="CA103" s="263"/>
      <c r="CB103" s="263"/>
      <c r="CC103" s="263"/>
      <c r="CD103" s="263"/>
      <c r="CE103" s="263"/>
      <c r="CF103" s="263"/>
      <c r="CG103" s="263"/>
      <c r="CH103" s="263"/>
      <c r="CI103" s="263"/>
      <c r="CJ103" s="263"/>
      <c r="CK103" s="263"/>
      <c r="CL103" s="263"/>
      <c r="CM103" s="263"/>
      <c r="CN103" s="263"/>
      <c r="CO103" s="263"/>
      <c r="CP103" s="263"/>
      <c r="CQ103" s="263"/>
      <c r="CR103" s="263"/>
      <c r="CS103" s="263"/>
    </row>
    <row r="104" spans="48:97" x14ac:dyDescent="0.2">
      <c r="AV104" s="263"/>
      <c r="AW104" s="263"/>
      <c r="AX104" s="263"/>
      <c r="AY104" s="263"/>
      <c r="AZ104" s="263"/>
      <c r="BA104" s="263"/>
      <c r="BB104" s="263"/>
      <c r="BC104" s="263"/>
      <c r="BD104" s="263"/>
      <c r="BE104" s="263"/>
      <c r="BF104" s="263"/>
      <c r="BG104" s="263"/>
      <c r="BH104" s="263"/>
      <c r="BI104" s="263"/>
      <c r="BJ104" s="263"/>
      <c r="BK104" s="263"/>
      <c r="BL104" s="263"/>
      <c r="BM104" s="263"/>
      <c r="BN104" s="263"/>
      <c r="BO104" s="263"/>
      <c r="BP104" s="263"/>
      <c r="BQ104" s="263"/>
      <c r="BR104" s="263"/>
      <c r="BS104" s="263"/>
      <c r="BT104" s="263"/>
      <c r="BU104" s="263"/>
      <c r="BV104" s="263"/>
      <c r="BW104" s="263"/>
      <c r="BX104" s="263"/>
      <c r="BY104" s="263"/>
      <c r="BZ104" s="263"/>
      <c r="CA104" s="263"/>
      <c r="CB104" s="263"/>
      <c r="CC104" s="263"/>
      <c r="CD104" s="263"/>
      <c r="CE104" s="263"/>
      <c r="CF104" s="263"/>
      <c r="CG104" s="263"/>
      <c r="CH104" s="263"/>
      <c r="CI104" s="263"/>
      <c r="CJ104" s="263"/>
      <c r="CK104" s="263"/>
      <c r="CL104" s="263"/>
      <c r="CM104" s="263"/>
      <c r="CN104" s="263"/>
      <c r="CO104" s="263"/>
      <c r="CP104" s="263"/>
      <c r="CQ104" s="263"/>
      <c r="CR104" s="263"/>
      <c r="CS104" s="263"/>
    </row>
    <row r="105" spans="48:97" x14ac:dyDescent="0.2">
      <c r="AV105" s="263"/>
      <c r="AW105" s="263"/>
      <c r="AX105" s="263"/>
      <c r="AY105" s="263"/>
      <c r="AZ105" s="263"/>
      <c r="BA105" s="263"/>
      <c r="BB105" s="263"/>
      <c r="BC105" s="263"/>
      <c r="BD105" s="263"/>
      <c r="BE105" s="263"/>
      <c r="BF105" s="263"/>
      <c r="BG105" s="263"/>
      <c r="BH105" s="263"/>
      <c r="BI105" s="263"/>
      <c r="BJ105" s="263"/>
      <c r="BK105" s="263"/>
      <c r="BL105" s="263"/>
      <c r="BM105" s="263"/>
      <c r="BN105" s="263"/>
      <c r="BO105" s="263"/>
      <c r="BP105" s="263"/>
      <c r="BQ105" s="263"/>
      <c r="BR105" s="263"/>
      <c r="BS105" s="263"/>
      <c r="BT105" s="263"/>
      <c r="BU105" s="263"/>
      <c r="BV105" s="263"/>
      <c r="BW105" s="263"/>
      <c r="BX105" s="263"/>
      <c r="BY105" s="263"/>
      <c r="BZ105" s="263"/>
      <c r="CA105" s="263"/>
      <c r="CB105" s="263"/>
      <c r="CC105" s="263"/>
      <c r="CD105" s="263"/>
      <c r="CE105" s="263"/>
      <c r="CF105" s="263"/>
      <c r="CG105" s="263"/>
      <c r="CH105" s="263"/>
      <c r="CI105" s="263"/>
      <c r="CJ105" s="263"/>
      <c r="CK105" s="263"/>
      <c r="CL105" s="263"/>
      <c r="CM105" s="263"/>
      <c r="CN105" s="263"/>
      <c r="CO105" s="263"/>
      <c r="CP105" s="263"/>
      <c r="CQ105" s="263"/>
      <c r="CR105" s="263"/>
      <c r="CS105" s="263"/>
    </row>
    <row r="106" spans="48:97" x14ac:dyDescent="0.2">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63"/>
      <c r="BR106" s="263"/>
      <c r="BS106" s="263"/>
      <c r="BT106" s="263"/>
      <c r="BU106" s="263"/>
      <c r="BV106" s="263"/>
      <c r="BW106" s="263"/>
      <c r="BX106" s="263"/>
      <c r="BY106" s="263"/>
      <c r="BZ106" s="263"/>
      <c r="CA106" s="263"/>
      <c r="CB106" s="263"/>
      <c r="CC106" s="263"/>
      <c r="CD106" s="263"/>
      <c r="CE106" s="263"/>
      <c r="CF106" s="263"/>
      <c r="CG106" s="263"/>
      <c r="CH106" s="263"/>
      <c r="CI106" s="263"/>
      <c r="CJ106" s="263"/>
      <c r="CK106" s="263"/>
      <c r="CL106" s="263"/>
      <c r="CM106" s="263"/>
      <c r="CN106" s="263"/>
      <c r="CO106" s="263"/>
      <c r="CP106" s="263"/>
      <c r="CQ106" s="263"/>
      <c r="CR106" s="263"/>
      <c r="CS106" s="263"/>
    </row>
    <row r="107" spans="48:97" x14ac:dyDescent="0.2">
      <c r="AV107" s="263"/>
      <c r="AW107" s="263"/>
      <c r="AX107" s="263"/>
      <c r="AY107" s="263"/>
      <c r="AZ107" s="263"/>
      <c r="BA107" s="263"/>
      <c r="BB107" s="263"/>
      <c r="BC107" s="263"/>
      <c r="BD107" s="263"/>
      <c r="BE107" s="263"/>
      <c r="BF107" s="263"/>
      <c r="BG107" s="263"/>
      <c r="BH107" s="263"/>
      <c r="BI107" s="263"/>
      <c r="BJ107" s="263"/>
      <c r="BK107" s="263"/>
      <c r="BL107" s="263"/>
      <c r="BM107" s="263"/>
      <c r="BN107" s="263"/>
      <c r="BO107" s="263"/>
      <c r="BP107" s="263"/>
      <c r="BQ107" s="263"/>
      <c r="BR107" s="263"/>
      <c r="BS107" s="263"/>
      <c r="BT107" s="263"/>
      <c r="BU107" s="263"/>
      <c r="BV107" s="263"/>
      <c r="BW107" s="263"/>
      <c r="BX107" s="263"/>
      <c r="BY107" s="263"/>
      <c r="BZ107" s="263"/>
      <c r="CA107" s="263"/>
      <c r="CB107" s="263"/>
      <c r="CC107" s="263"/>
      <c r="CD107" s="263"/>
      <c r="CE107" s="263"/>
      <c r="CF107" s="263"/>
      <c r="CG107" s="263"/>
      <c r="CH107" s="263"/>
      <c r="CI107" s="263"/>
      <c r="CJ107" s="263"/>
      <c r="CK107" s="263"/>
      <c r="CL107" s="263"/>
      <c r="CM107" s="263"/>
      <c r="CN107" s="263"/>
      <c r="CO107" s="263"/>
      <c r="CP107" s="263"/>
      <c r="CQ107" s="263"/>
      <c r="CR107" s="263"/>
      <c r="CS107" s="263"/>
    </row>
    <row r="108" spans="48:97" x14ac:dyDescent="0.2">
      <c r="AV108" s="263"/>
      <c r="AW108" s="263"/>
      <c r="AX108" s="263"/>
      <c r="AY108" s="263"/>
      <c r="AZ108" s="263"/>
      <c r="BA108" s="263"/>
      <c r="BB108" s="263"/>
      <c r="BC108" s="263"/>
      <c r="BD108" s="263"/>
      <c r="BE108" s="263"/>
      <c r="BF108" s="263"/>
      <c r="BG108" s="263"/>
      <c r="BH108" s="263"/>
      <c r="BI108" s="263"/>
      <c r="BJ108" s="263"/>
      <c r="BK108" s="263"/>
      <c r="BL108" s="263"/>
      <c r="BM108" s="263"/>
      <c r="BN108" s="263"/>
      <c r="BO108" s="263"/>
      <c r="BP108" s="263"/>
      <c r="BQ108" s="263"/>
      <c r="BR108" s="263"/>
      <c r="BS108" s="263"/>
      <c r="BT108" s="263"/>
      <c r="BU108" s="263"/>
      <c r="BV108" s="263"/>
      <c r="BW108" s="263"/>
      <c r="BX108" s="263"/>
      <c r="BY108" s="263"/>
      <c r="BZ108" s="263"/>
      <c r="CA108" s="263"/>
      <c r="CB108" s="263"/>
      <c r="CC108" s="263"/>
      <c r="CD108" s="263"/>
      <c r="CE108" s="263"/>
      <c r="CF108" s="263"/>
      <c r="CG108" s="263"/>
      <c r="CH108" s="263"/>
      <c r="CI108" s="263"/>
      <c r="CJ108" s="263"/>
      <c r="CK108" s="263"/>
      <c r="CL108" s="263"/>
      <c r="CM108" s="263"/>
      <c r="CN108" s="263"/>
      <c r="CO108" s="263"/>
      <c r="CP108" s="263"/>
      <c r="CQ108" s="263"/>
      <c r="CR108" s="263"/>
      <c r="CS108" s="263"/>
    </row>
    <row r="109" spans="48:97" x14ac:dyDescent="0.2">
      <c r="AV109" s="263"/>
      <c r="AW109" s="263"/>
      <c r="AX109" s="263"/>
      <c r="AY109" s="263"/>
      <c r="AZ109" s="263"/>
      <c r="BA109" s="263"/>
      <c r="BB109" s="263"/>
      <c r="BC109" s="263"/>
      <c r="BD109" s="263"/>
      <c r="BE109" s="263"/>
      <c r="BF109" s="263"/>
      <c r="BG109" s="263"/>
      <c r="BH109" s="263"/>
      <c r="BI109" s="263"/>
      <c r="BJ109" s="263"/>
      <c r="BK109" s="263"/>
      <c r="BL109" s="263"/>
      <c r="BM109" s="263"/>
      <c r="BN109" s="263"/>
      <c r="BO109" s="263"/>
      <c r="BP109" s="263"/>
      <c r="BQ109" s="263"/>
      <c r="BR109" s="263"/>
      <c r="BS109" s="263"/>
      <c r="BT109" s="263"/>
      <c r="BU109" s="263"/>
      <c r="BV109" s="263"/>
      <c r="BW109" s="263"/>
      <c r="BX109" s="263"/>
      <c r="BY109" s="263"/>
      <c r="BZ109" s="263"/>
      <c r="CA109" s="263"/>
      <c r="CB109" s="263"/>
      <c r="CC109" s="263"/>
      <c r="CD109" s="263"/>
      <c r="CE109" s="263"/>
      <c r="CF109" s="263"/>
      <c r="CG109" s="263"/>
      <c r="CH109" s="263"/>
      <c r="CI109" s="263"/>
      <c r="CJ109" s="263"/>
      <c r="CK109" s="263"/>
      <c r="CL109" s="263"/>
      <c r="CM109" s="263"/>
      <c r="CN109" s="263"/>
      <c r="CO109" s="263"/>
      <c r="CP109" s="263"/>
      <c r="CQ109" s="263"/>
      <c r="CR109" s="263"/>
      <c r="CS109" s="263"/>
    </row>
    <row r="196" spans="3:78" x14ac:dyDescent="0.2">
      <c r="C196" s="232"/>
      <c r="D196" s="232"/>
      <c r="E196" s="232"/>
      <c r="F196" s="232"/>
      <c r="G196" s="232"/>
      <c r="H196" s="232"/>
      <c r="I196" s="232"/>
      <c r="J196" s="232"/>
      <c r="K196" s="232"/>
      <c r="L196" s="232"/>
      <c r="M196" s="232"/>
      <c r="N196" s="232"/>
      <c r="O196" s="232"/>
      <c r="P196" s="232"/>
      <c r="Q196" s="232"/>
      <c r="R196" s="232"/>
      <c r="S196" s="232"/>
      <c r="T196" s="232"/>
      <c r="U196" s="232"/>
      <c r="V196" s="232"/>
      <c r="W196" s="232"/>
      <c r="X196" s="232"/>
      <c r="Y196" s="232"/>
      <c r="Z196" s="232"/>
      <c r="AA196" s="232"/>
      <c r="AB196" s="232"/>
      <c r="AC196" s="232"/>
      <c r="AD196" s="232"/>
      <c r="AE196" s="232"/>
      <c r="AF196" s="232"/>
      <c r="AG196" s="232"/>
      <c r="AH196" s="232"/>
      <c r="AI196" s="232"/>
      <c r="AJ196" s="232"/>
      <c r="AK196" s="232"/>
      <c r="AL196" s="232"/>
      <c r="AM196" s="232"/>
      <c r="AN196" s="232"/>
      <c r="AO196" s="232"/>
      <c r="AP196" s="232"/>
      <c r="AQ196" s="232"/>
      <c r="AR196" s="232"/>
      <c r="AS196" s="232"/>
      <c r="AT196" s="232"/>
      <c r="AU196" s="232"/>
      <c r="AV196" s="232"/>
      <c r="AW196" s="232"/>
      <c r="AX196" s="232"/>
      <c r="AY196" s="232"/>
      <c r="AZ196" s="232"/>
      <c r="BA196" s="232"/>
      <c r="BB196" s="232"/>
      <c r="BC196" s="232"/>
      <c r="BD196" s="232"/>
      <c r="BE196" s="232"/>
      <c r="BF196" s="232"/>
      <c r="BG196" s="232"/>
      <c r="BH196" s="232"/>
      <c r="BI196" s="232"/>
      <c r="BJ196" s="232"/>
      <c r="BK196" s="232"/>
      <c r="BL196" s="232"/>
      <c r="BM196" s="232"/>
      <c r="BN196" s="232"/>
      <c r="BO196" s="232"/>
      <c r="BP196" s="232"/>
      <c r="BQ196" s="232"/>
      <c r="BR196" s="232"/>
      <c r="BS196" s="232"/>
      <c r="BT196" s="232"/>
      <c r="BU196" s="232"/>
      <c r="BV196" s="232"/>
      <c r="BW196" s="232"/>
      <c r="BX196" s="232"/>
      <c r="BY196" s="232"/>
      <c r="BZ196" s="232"/>
    </row>
    <row r="197" spans="3:78" x14ac:dyDescent="0.2">
      <c r="C197" s="232"/>
      <c r="D197" s="232"/>
      <c r="E197" s="232"/>
      <c r="F197" s="232"/>
      <c r="G197" s="232"/>
      <c r="H197" s="232"/>
      <c r="I197" s="232"/>
      <c r="J197" s="232"/>
      <c r="K197" s="232"/>
      <c r="L197" s="232"/>
      <c r="M197" s="232"/>
      <c r="N197" s="232"/>
      <c r="O197" s="232"/>
      <c r="P197" s="232"/>
      <c r="Q197" s="232"/>
      <c r="R197" s="232"/>
      <c r="S197" s="232"/>
      <c r="T197" s="232"/>
      <c r="U197" s="232"/>
      <c r="V197" s="232"/>
      <c r="W197" s="232"/>
      <c r="X197" s="232"/>
      <c r="Y197" s="232"/>
      <c r="Z197" s="232"/>
      <c r="AA197" s="232"/>
      <c r="AB197" s="232"/>
      <c r="AC197" s="232"/>
      <c r="AD197" s="232"/>
      <c r="AE197" s="232"/>
      <c r="AF197" s="232"/>
      <c r="AG197" s="232"/>
      <c r="AH197" s="232"/>
      <c r="AI197" s="232"/>
      <c r="AJ197" s="232"/>
      <c r="AK197" s="232"/>
      <c r="AL197" s="232"/>
      <c r="AM197" s="232"/>
      <c r="AN197" s="232"/>
      <c r="AO197" s="232"/>
      <c r="AP197" s="232"/>
      <c r="AQ197" s="232"/>
      <c r="AR197" s="232"/>
      <c r="AS197" s="232"/>
      <c r="AT197" s="232"/>
      <c r="AU197" s="232"/>
      <c r="AV197" s="232"/>
      <c r="AW197" s="232"/>
      <c r="AX197" s="232"/>
      <c r="AY197" s="232"/>
      <c r="AZ197" s="232"/>
      <c r="BA197" s="232"/>
      <c r="BB197" s="232"/>
      <c r="BC197" s="232"/>
      <c r="BD197" s="232"/>
      <c r="BE197" s="232"/>
      <c r="BF197" s="232"/>
      <c r="BG197" s="232"/>
      <c r="BH197" s="232"/>
      <c r="BI197" s="232"/>
      <c r="BJ197" s="232"/>
      <c r="BK197" s="232"/>
      <c r="BL197" s="232"/>
      <c r="BM197" s="232"/>
      <c r="BN197" s="232"/>
      <c r="BO197" s="232"/>
      <c r="BP197" s="232"/>
      <c r="BQ197" s="232"/>
      <c r="BR197" s="232"/>
      <c r="BS197" s="232"/>
      <c r="BT197" s="232"/>
      <c r="BU197" s="232"/>
      <c r="BV197" s="232"/>
      <c r="BW197" s="232"/>
      <c r="BX197" s="232"/>
      <c r="BY197" s="232"/>
      <c r="BZ197" s="232"/>
    </row>
    <row r="198" spans="3:78" x14ac:dyDescent="0.2">
      <c r="C198" s="232"/>
      <c r="D198" s="232"/>
      <c r="E198" s="232"/>
      <c r="F198" s="232"/>
      <c r="G198" s="232"/>
      <c r="H198" s="232"/>
      <c r="I198" s="232"/>
      <c r="J198" s="232"/>
      <c r="K198" s="232"/>
      <c r="L198" s="232"/>
      <c r="M198" s="232"/>
      <c r="N198" s="232"/>
      <c r="O198" s="232"/>
      <c r="P198" s="232"/>
      <c r="Q198" s="232"/>
      <c r="R198" s="232"/>
      <c r="S198" s="232"/>
      <c r="T198" s="232"/>
      <c r="U198" s="232"/>
      <c r="V198" s="232"/>
      <c r="W198" s="232"/>
      <c r="X198" s="232"/>
      <c r="Y198" s="232"/>
      <c r="Z198" s="232"/>
      <c r="AA198" s="232"/>
      <c r="AB198" s="232"/>
      <c r="AC198" s="232"/>
      <c r="AD198" s="232"/>
      <c r="AE198" s="232"/>
      <c r="AF198" s="232"/>
      <c r="AG198" s="232"/>
      <c r="AH198" s="232"/>
      <c r="AI198" s="232"/>
      <c r="AJ198" s="232"/>
      <c r="AK198" s="232"/>
      <c r="AL198" s="232"/>
      <c r="AM198" s="232"/>
      <c r="AN198" s="232"/>
      <c r="AO198" s="232"/>
      <c r="AP198" s="232"/>
      <c r="AQ198" s="232"/>
      <c r="AR198" s="232"/>
      <c r="AS198" s="232"/>
      <c r="AT198" s="232"/>
      <c r="AU198" s="232"/>
      <c r="AV198" s="232"/>
      <c r="AW198" s="232"/>
      <c r="AX198" s="232"/>
      <c r="AY198" s="232"/>
      <c r="AZ198" s="232"/>
      <c r="BA198" s="232"/>
      <c r="BB198" s="232"/>
      <c r="BC198" s="232"/>
      <c r="BD198" s="232"/>
      <c r="BE198" s="232"/>
      <c r="BF198" s="232"/>
      <c r="BG198" s="232"/>
      <c r="BH198" s="232"/>
      <c r="BI198" s="232"/>
      <c r="BJ198" s="232"/>
      <c r="BK198" s="232"/>
      <c r="BL198" s="232"/>
      <c r="BM198" s="232"/>
      <c r="BN198" s="232"/>
      <c r="BO198" s="232"/>
      <c r="BP198" s="232"/>
      <c r="BQ198" s="232"/>
      <c r="BR198" s="232"/>
      <c r="BS198" s="232"/>
      <c r="BT198" s="232"/>
      <c r="BU198" s="232"/>
      <c r="BV198" s="232"/>
      <c r="BW198" s="232"/>
      <c r="BX198" s="232"/>
      <c r="BY198" s="232"/>
      <c r="BZ198" s="232"/>
    </row>
    <row r="199" spans="3:78" x14ac:dyDescent="0.2">
      <c r="C199" s="232"/>
      <c r="D199" s="232"/>
      <c r="E199" s="232"/>
      <c r="F199" s="232"/>
      <c r="G199" s="232"/>
      <c r="H199" s="232"/>
      <c r="I199" s="232"/>
      <c r="J199" s="232"/>
      <c r="K199" s="232"/>
      <c r="L199" s="232"/>
      <c r="M199" s="232"/>
      <c r="N199" s="232"/>
      <c r="O199" s="232"/>
      <c r="P199" s="232"/>
      <c r="Q199" s="232"/>
      <c r="R199" s="232"/>
      <c r="S199" s="232"/>
      <c r="T199" s="232"/>
      <c r="U199" s="232"/>
      <c r="V199" s="232"/>
      <c r="W199" s="232"/>
      <c r="X199" s="232"/>
      <c r="Y199" s="232"/>
      <c r="Z199" s="232"/>
      <c r="AA199" s="232"/>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232"/>
      <c r="BE199" s="232"/>
      <c r="BF199" s="232"/>
      <c r="BG199" s="232"/>
      <c r="BH199" s="232"/>
      <c r="BI199" s="232"/>
      <c r="BJ199" s="232"/>
      <c r="BK199" s="232"/>
      <c r="BL199" s="232"/>
      <c r="BM199" s="232"/>
      <c r="BN199" s="232"/>
      <c r="BO199" s="232"/>
      <c r="BP199" s="232"/>
      <c r="BQ199" s="232"/>
      <c r="BR199" s="232"/>
      <c r="BS199" s="232"/>
      <c r="BT199" s="232"/>
      <c r="BU199" s="232"/>
      <c r="BV199" s="232"/>
      <c r="BW199" s="232"/>
      <c r="BX199" s="232"/>
      <c r="BY199" s="232"/>
      <c r="BZ199" s="232"/>
    </row>
    <row r="200" spans="3:78" x14ac:dyDescent="0.2">
      <c r="C200" s="232"/>
      <c r="D200" s="232"/>
      <c r="E200" s="232"/>
      <c r="F200" s="232"/>
      <c r="G200" s="232"/>
      <c r="H200" s="232"/>
      <c r="I200" s="232"/>
      <c r="J200" s="232"/>
      <c r="K200" s="232"/>
      <c r="L200" s="232"/>
      <c r="M200" s="232"/>
      <c r="N200" s="232"/>
      <c r="O200" s="232"/>
      <c r="P200" s="232"/>
      <c r="Q200" s="232"/>
      <c r="R200" s="232"/>
      <c r="S200" s="232"/>
      <c r="T200" s="232"/>
      <c r="U200" s="232"/>
      <c r="V200" s="232"/>
      <c r="W200" s="232"/>
      <c r="X200" s="232"/>
      <c r="Y200" s="232"/>
      <c r="Z200" s="232"/>
      <c r="AA200" s="232"/>
      <c r="AB200" s="232"/>
      <c r="AC200" s="232"/>
      <c r="AD200" s="232"/>
      <c r="AE200" s="232"/>
      <c r="AF200" s="232"/>
      <c r="AG200" s="232"/>
      <c r="AH200" s="232"/>
      <c r="AI200" s="232"/>
      <c r="AJ200" s="232"/>
      <c r="AK200" s="232"/>
      <c r="AL200" s="232"/>
      <c r="AM200" s="232"/>
      <c r="AN200" s="232"/>
      <c r="AO200" s="232"/>
      <c r="AP200" s="232"/>
      <c r="AQ200" s="232"/>
      <c r="AR200" s="232"/>
      <c r="AS200" s="232"/>
      <c r="AT200" s="232"/>
      <c r="AU200" s="232"/>
      <c r="AV200" s="232"/>
      <c r="AW200" s="232"/>
      <c r="AX200" s="232"/>
      <c r="AY200" s="232"/>
      <c r="AZ200" s="232"/>
      <c r="BA200" s="232"/>
      <c r="BB200" s="232"/>
      <c r="BC200" s="232"/>
      <c r="BD200" s="232"/>
      <c r="BE200" s="232"/>
      <c r="BF200" s="232"/>
      <c r="BG200" s="232"/>
      <c r="BH200" s="232"/>
      <c r="BI200" s="232"/>
      <c r="BJ200" s="232"/>
      <c r="BK200" s="232"/>
      <c r="BL200" s="232"/>
      <c r="BM200" s="232"/>
      <c r="BN200" s="232"/>
      <c r="BO200" s="232"/>
      <c r="BP200" s="232"/>
      <c r="BQ200" s="232"/>
      <c r="BR200" s="232"/>
      <c r="BS200" s="232"/>
      <c r="BT200" s="232"/>
      <c r="BU200" s="232"/>
      <c r="BV200" s="232"/>
      <c r="BW200" s="232"/>
      <c r="BX200" s="232"/>
      <c r="BY200" s="232"/>
      <c r="BZ200" s="232"/>
    </row>
    <row r="201" spans="3:78" x14ac:dyDescent="0.2">
      <c r="C201" s="232"/>
      <c r="D201" s="232"/>
      <c r="E201" s="232"/>
      <c r="F201" s="232"/>
      <c r="G201" s="232"/>
      <c r="H201" s="232"/>
      <c r="I201" s="232"/>
      <c r="J201" s="232"/>
      <c r="K201" s="232"/>
      <c r="L201" s="232"/>
      <c r="M201" s="232"/>
      <c r="N201" s="232"/>
      <c r="O201" s="232"/>
      <c r="P201" s="232"/>
      <c r="Q201" s="232"/>
      <c r="R201" s="232"/>
      <c r="S201" s="232"/>
      <c r="T201" s="232"/>
      <c r="U201" s="232"/>
      <c r="V201" s="232"/>
      <c r="W201" s="232"/>
      <c r="X201" s="232"/>
      <c r="Y201" s="232"/>
      <c r="Z201" s="232"/>
      <c r="AA201" s="232"/>
      <c r="AB201" s="232"/>
      <c r="AC201" s="232"/>
      <c r="AD201" s="232"/>
      <c r="AE201" s="232"/>
      <c r="AF201" s="232"/>
      <c r="AG201" s="232"/>
      <c r="AH201" s="232"/>
      <c r="AI201" s="232"/>
      <c r="AJ201" s="232"/>
      <c r="AK201" s="232"/>
      <c r="AL201" s="232"/>
      <c r="AM201" s="232"/>
      <c r="AN201" s="232"/>
      <c r="AO201" s="232"/>
      <c r="AP201" s="232"/>
      <c r="AQ201" s="232"/>
      <c r="AR201" s="232"/>
      <c r="AS201" s="232"/>
      <c r="AT201" s="232"/>
      <c r="AU201" s="232"/>
      <c r="AV201" s="232"/>
      <c r="AW201" s="232"/>
      <c r="AX201" s="232"/>
      <c r="AY201" s="232"/>
      <c r="AZ201" s="232"/>
      <c r="BA201" s="232"/>
      <c r="BB201" s="232"/>
      <c r="BC201" s="232"/>
      <c r="BD201" s="232"/>
      <c r="BE201" s="232"/>
      <c r="BF201" s="232"/>
      <c r="BG201" s="232"/>
      <c r="BH201" s="232"/>
      <c r="BI201" s="232"/>
      <c r="BJ201" s="232"/>
      <c r="BK201" s="232"/>
      <c r="BL201" s="232"/>
      <c r="BM201" s="232"/>
      <c r="BN201" s="232"/>
      <c r="BO201" s="232"/>
      <c r="BP201" s="232"/>
      <c r="BQ201" s="232"/>
      <c r="BR201" s="232"/>
      <c r="BS201" s="232"/>
      <c r="BT201" s="232"/>
      <c r="BU201" s="232"/>
      <c r="BV201" s="232"/>
      <c r="BW201" s="232"/>
      <c r="BX201" s="232"/>
      <c r="BY201" s="232"/>
      <c r="BZ201" s="232"/>
    </row>
    <row r="202" spans="3:78" x14ac:dyDescent="0.2">
      <c r="C202" s="232"/>
      <c r="D202" s="232"/>
      <c r="E202" s="232"/>
      <c r="F202" s="232"/>
      <c r="G202" s="232"/>
      <c r="H202" s="232"/>
      <c r="I202" s="232"/>
      <c r="J202" s="232"/>
      <c r="K202" s="232"/>
      <c r="L202" s="232"/>
      <c r="M202" s="232"/>
      <c r="N202" s="232"/>
      <c r="O202" s="232"/>
      <c r="P202" s="232"/>
      <c r="Q202" s="232"/>
      <c r="R202" s="232"/>
      <c r="S202" s="232"/>
      <c r="T202" s="232"/>
      <c r="U202" s="232"/>
      <c r="V202" s="232"/>
      <c r="W202" s="232"/>
      <c r="X202" s="232"/>
      <c r="Y202" s="232"/>
      <c r="Z202" s="232"/>
      <c r="AA202" s="232"/>
      <c r="AB202" s="232"/>
      <c r="AC202" s="232"/>
      <c r="AD202" s="232"/>
      <c r="AE202" s="232"/>
      <c r="AF202" s="232"/>
      <c r="AG202" s="232"/>
      <c r="AH202" s="232"/>
      <c r="AI202" s="232"/>
      <c r="AJ202" s="232"/>
      <c r="AK202" s="232"/>
      <c r="AL202" s="232"/>
      <c r="AM202" s="232"/>
      <c r="AN202" s="232"/>
      <c r="AO202" s="232"/>
      <c r="AP202" s="232"/>
      <c r="AQ202" s="232"/>
      <c r="AR202" s="232"/>
      <c r="AS202" s="232"/>
      <c r="AT202" s="232"/>
      <c r="AU202" s="232"/>
      <c r="AV202" s="232"/>
      <c r="AW202" s="232"/>
      <c r="AX202" s="232"/>
      <c r="AY202" s="232"/>
      <c r="AZ202" s="232"/>
      <c r="BA202" s="232"/>
      <c r="BB202" s="232"/>
      <c r="BC202" s="232"/>
      <c r="BD202" s="232"/>
      <c r="BE202" s="232"/>
      <c r="BF202" s="232"/>
      <c r="BG202" s="232"/>
      <c r="BH202" s="232"/>
      <c r="BI202" s="232"/>
      <c r="BJ202" s="232"/>
      <c r="BK202" s="232"/>
      <c r="BL202" s="232"/>
      <c r="BM202" s="232"/>
      <c r="BN202" s="232"/>
      <c r="BO202" s="232"/>
      <c r="BP202" s="232"/>
      <c r="BQ202" s="232"/>
      <c r="BR202" s="232"/>
      <c r="BS202" s="232"/>
      <c r="BT202" s="232"/>
      <c r="BU202" s="232"/>
      <c r="BV202" s="232"/>
      <c r="BW202" s="232"/>
      <c r="BX202" s="232"/>
      <c r="BY202" s="232"/>
      <c r="BZ202" s="232"/>
    </row>
    <row r="203" spans="3:78" x14ac:dyDescent="0.2">
      <c r="C203" s="232"/>
      <c r="D203" s="232"/>
      <c r="E203" s="232"/>
      <c r="F203" s="232"/>
      <c r="G203" s="232"/>
      <c r="H203" s="232"/>
      <c r="I203" s="232"/>
      <c r="J203" s="232"/>
      <c r="K203" s="232"/>
      <c r="L203" s="232"/>
      <c r="M203" s="232"/>
      <c r="N203" s="232"/>
      <c r="O203" s="232"/>
      <c r="P203" s="232"/>
      <c r="Q203" s="232"/>
      <c r="R203" s="232"/>
      <c r="S203" s="232"/>
      <c r="T203" s="232"/>
      <c r="U203" s="232"/>
      <c r="V203" s="232"/>
      <c r="W203" s="232"/>
      <c r="X203" s="232"/>
      <c r="Y203" s="232"/>
      <c r="Z203" s="232"/>
      <c r="AA203" s="232"/>
      <c r="AB203" s="232"/>
      <c r="AC203" s="232"/>
      <c r="AD203" s="232"/>
      <c r="AE203" s="232"/>
      <c r="AF203" s="232"/>
      <c r="AG203" s="232"/>
      <c r="AH203" s="232"/>
      <c r="AI203" s="232"/>
      <c r="AJ203" s="232"/>
      <c r="AK203" s="232"/>
      <c r="AL203" s="232"/>
      <c r="AM203" s="232"/>
      <c r="AN203" s="232"/>
      <c r="AO203" s="232"/>
      <c r="AP203" s="232"/>
      <c r="AQ203" s="232"/>
      <c r="AR203" s="232"/>
      <c r="AS203" s="232"/>
      <c r="AT203" s="232"/>
      <c r="AU203" s="232"/>
      <c r="AV203" s="232"/>
      <c r="AW203" s="232"/>
      <c r="AX203" s="232"/>
      <c r="AY203" s="232"/>
      <c r="AZ203" s="232"/>
      <c r="BA203" s="232"/>
      <c r="BB203" s="232"/>
      <c r="BC203" s="232"/>
      <c r="BD203" s="232"/>
      <c r="BE203" s="232"/>
      <c r="BF203" s="232"/>
      <c r="BG203" s="232"/>
      <c r="BH203" s="232"/>
      <c r="BI203" s="232"/>
      <c r="BJ203" s="232"/>
      <c r="BK203" s="232"/>
      <c r="BL203" s="232"/>
      <c r="BM203" s="232"/>
      <c r="BN203" s="232"/>
      <c r="BO203" s="232"/>
      <c r="BP203" s="232"/>
      <c r="BQ203" s="232"/>
      <c r="BR203" s="232"/>
      <c r="BS203" s="232"/>
      <c r="BT203" s="232"/>
      <c r="BU203" s="232"/>
      <c r="BV203" s="232"/>
      <c r="BW203" s="232"/>
      <c r="BX203" s="232"/>
      <c r="BY203" s="232"/>
      <c r="BZ203" s="232"/>
    </row>
    <row r="204" spans="3:78" x14ac:dyDescent="0.2">
      <c r="C204" s="232"/>
      <c r="D204" s="232"/>
      <c r="E204" s="232"/>
      <c r="F204" s="232"/>
      <c r="G204" s="232"/>
      <c r="H204" s="232"/>
      <c r="I204" s="232"/>
      <c r="J204" s="232"/>
      <c r="K204" s="232"/>
      <c r="L204" s="232"/>
      <c r="M204" s="232"/>
      <c r="N204" s="232"/>
      <c r="O204" s="232"/>
      <c r="P204" s="232"/>
      <c r="Q204" s="232"/>
      <c r="R204" s="232"/>
      <c r="S204" s="232"/>
      <c r="T204" s="232"/>
      <c r="U204" s="232"/>
      <c r="V204" s="232"/>
      <c r="W204" s="232"/>
      <c r="X204" s="232"/>
      <c r="Y204" s="232"/>
      <c r="Z204" s="232"/>
      <c r="AA204" s="232"/>
      <c r="AB204" s="232"/>
      <c r="AC204" s="232"/>
      <c r="AD204" s="232"/>
      <c r="AE204" s="232"/>
      <c r="AF204" s="232"/>
      <c r="AG204" s="232"/>
      <c r="AH204" s="232"/>
      <c r="AI204" s="232"/>
      <c r="AJ204" s="232"/>
      <c r="AK204" s="232"/>
      <c r="AL204" s="232"/>
      <c r="AM204" s="232"/>
      <c r="AN204" s="232"/>
      <c r="AO204" s="232"/>
      <c r="AP204" s="232"/>
      <c r="AQ204" s="232"/>
      <c r="AR204" s="232"/>
      <c r="AS204" s="232"/>
      <c r="AT204" s="232"/>
      <c r="AU204" s="232"/>
      <c r="AV204" s="232"/>
      <c r="AW204" s="232"/>
      <c r="AX204" s="232"/>
      <c r="AY204" s="232"/>
      <c r="AZ204" s="232"/>
      <c r="BA204" s="232"/>
      <c r="BB204" s="232"/>
      <c r="BC204" s="232"/>
      <c r="BD204" s="232"/>
      <c r="BE204" s="232"/>
      <c r="BF204" s="232"/>
      <c r="BG204" s="232"/>
      <c r="BH204" s="232"/>
      <c r="BI204" s="232"/>
      <c r="BJ204" s="232"/>
      <c r="BK204" s="232"/>
      <c r="BL204" s="232"/>
      <c r="BM204" s="232"/>
      <c r="BN204" s="232"/>
      <c r="BO204" s="232"/>
      <c r="BP204" s="232"/>
      <c r="BQ204" s="232"/>
      <c r="BR204" s="232"/>
      <c r="BS204" s="232"/>
      <c r="BT204" s="232"/>
      <c r="BU204" s="232"/>
      <c r="BV204" s="232"/>
      <c r="BW204" s="232"/>
      <c r="BX204" s="232"/>
      <c r="BY204" s="232"/>
      <c r="BZ204" s="232"/>
    </row>
    <row r="205" spans="3:78" x14ac:dyDescent="0.2">
      <c r="C205" s="232"/>
      <c r="D205" s="232"/>
      <c r="E205" s="232"/>
      <c r="F205" s="232"/>
      <c r="G205" s="232"/>
      <c r="H205" s="232"/>
      <c r="I205" s="232"/>
      <c r="J205" s="232"/>
      <c r="K205" s="232"/>
      <c r="L205" s="232"/>
      <c r="M205" s="232"/>
      <c r="N205" s="232"/>
      <c r="O205" s="232"/>
      <c r="P205" s="232"/>
      <c r="Q205" s="232"/>
      <c r="R205" s="232"/>
      <c r="S205" s="232"/>
      <c r="T205" s="232"/>
      <c r="U205" s="232"/>
      <c r="V205" s="232"/>
      <c r="W205" s="232"/>
      <c r="X205" s="232"/>
      <c r="Y205" s="232"/>
      <c r="Z205" s="232"/>
      <c r="AA205" s="232"/>
      <c r="AB205" s="232"/>
      <c r="AC205" s="232"/>
      <c r="AD205" s="232"/>
      <c r="AE205" s="232"/>
      <c r="AF205" s="232"/>
      <c r="AG205" s="232"/>
      <c r="AH205" s="232"/>
      <c r="AI205" s="232"/>
      <c r="AJ205" s="232"/>
      <c r="AK205" s="232"/>
      <c r="AL205" s="232"/>
      <c r="AM205" s="232"/>
      <c r="AN205" s="232"/>
      <c r="AO205" s="232"/>
      <c r="AP205" s="232"/>
      <c r="AQ205" s="232"/>
      <c r="AR205" s="232"/>
      <c r="AS205" s="232"/>
      <c r="AT205" s="232"/>
      <c r="AU205" s="232"/>
      <c r="AV205" s="232"/>
      <c r="AW205" s="232"/>
      <c r="AX205" s="232"/>
      <c r="AY205" s="232"/>
      <c r="AZ205" s="232"/>
      <c r="BA205" s="232"/>
      <c r="BB205" s="232"/>
      <c r="BC205" s="232"/>
      <c r="BD205" s="232"/>
      <c r="BE205" s="232"/>
      <c r="BF205" s="232"/>
      <c r="BG205" s="232"/>
      <c r="BH205" s="232"/>
      <c r="BI205" s="232"/>
      <c r="BJ205" s="232"/>
      <c r="BK205" s="232"/>
      <c r="BL205" s="232"/>
      <c r="BM205" s="232"/>
      <c r="BN205" s="232"/>
      <c r="BO205" s="232"/>
      <c r="BP205" s="232"/>
      <c r="BQ205" s="232"/>
      <c r="BR205" s="232"/>
      <c r="BS205" s="232"/>
      <c r="BT205" s="232"/>
      <c r="BU205" s="232"/>
      <c r="BV205" s="232"/>
      <c r="BW205" s="232"/>
      <c r="BX205" s="232"/>
      <c r="BY205" s="232"/>
      <c r="BZ205" s="232"/>
    </row>
    <row r="206" spans="3:78" x14ac:dyDescent="0.2">
      <c r="C206" s="232"/>
      <c r="D206" s="232"/>
      <c r="E206" s="232"/>
      <c r="F206" s="232"/>
      <c r="G206" s="232"/>
      <c r="H206" s="232"/>
      <c r="I206" s="232"/>
      <c r="J206" s="232"/>
      <c r="K206" s="232"/>
      <c r="L206" s="232"/>
      <c r="M206" s="232"/>
      <c r="N206" s="232"/>
      <c r="O206" s="232"/>
      <c r="P206" s="232"/>
      <c r="Q206" s="232"/>
      <c r="R206" s="232"/>
      <c r="S206" s="232"/>
      <c r="T206" s="232"/>
      <c r="U206" s="232"/>
      <c r="V206" s="232"/>
      <c r="W206" s="232"/>
      <c r="X206" s="232"/>
      <c r="Y206" s="232"/>
      <c r="Z206" s="232"/>
      <c r="AA206" s="232"/>
      <c r="AB206" s="232"/>
      <c r="AC206" s="232"/>
      <c r="AD206" s="232"/>
      <c r="AE206" s="232"/>
      <c r="AF206" s="232"/>
      <c r="AG206" s="232"/>
      <c r="AH206" s="232"/>
      <c r="AI206" s="232"/>
      <c r="AJ206" s="232"/>
      <c r="AK206" s="232"/>
      <c r="AL206" s="232"/>
      <c r="AM206" s="232"/>
      <c r="AN206" s="232"/>
      <c r="AO206" s="232"/>
      <c r="AP206" s="232"/>
      <c r="AQ206" s="232"/>
      <c r="AR206" s="232"/>
      <c r="AS206" s="232"/>
      <c r="AT206" s="232"/>
      <c r="AU206" s="232"/>
      <c r="AV206" s="232"/>
      <c r="AW206" s="232"/>
      <c r="AX206" s="232"/>
      <c r="AY206" s="232"/>
      <c r="AZ206" s="232"/>
      <c r="BA206" s="232"/>
      <c r="BB206" s="232"/>
      <c r="BC206" s="232"/>
      <c r="BD206" s="232"/>
      <c r="BE206" s="232"/>
      <c r="BF206" s="232"/>
      <c r="BG206" s="232"/>
      <c r="BH206" s="232"/>
      <c r="BI206" s="232"/>
      <c r="BJ206" s="232"/>
      <c r="BK206" s="232"/>
      <c r="BL206" s="232"/>
      <c r="BM206" s="232"/>
      <c r="BN206" s="232"/>
      <c r="BO206" s="232"/>
      <c r="BP206" s="232"/>
      <c r="BQ206" s="232"/>
      <c r="BR206" s="232"/>
      <c r="BS206" s="232"/>
      <c r="BT206" s="232"/>
      <c r="BU206" s="232"/>
      <c r="BV206" s="232"/>
      <c r="BW206" s="232"/>
      <c r="BX206" s="232"/>
      <c r="BY206" s="232"/>
      <c r="BZ206" s="232"/>
    </row>
    <row r="207" spans="3:78" x14ac:dyDescent="0.2">
      <c r="C207" s="232"/>
      <c r="D207" s="232"/>
      <c r="E207" s="232"/>
      <c r="F207" s="232"/>
      <c r="G207" s="232"/>
      <c r="H207" s="232"/>
      <c r="I207" s="232"/>
      <c r="J207" s="232"/>
      <c r="K207" s="232"/>
      <c r="L207" s="232"/>
      <c r="M207" s="232"/>
      <c r="N207" s="232"/>
      <c r="O207" s="232"/>
      <c r="P207" s="232"/>
      <c r="Q207" s="232"/>
      <c r="R207" s="232"/>
      <c r="S207" s="232"/>
      <c r="T207" s="232"/>
      <c r="U207" s="232"/>
      <c r="V207" s="232"/>
      <c r="W207" s="232"/>
      <c r="X207" s="232"/>
      <c r="Y207" s="232"/>
      <c r="Z207" s="232"/>
      <c r="AA207" s="232"/>
      <c r="AB207" s="232"/>
      <c r="AC207" s="232"/>
      <c r="AD207" s="232"/>
      <c r="AE207" s="232"/>
      <c r="AF207" s="232"/>
      <c r="AG207" s="232"/>
      <c r="AH207" s="232"/>
      <c r="AI207" s="232"/>
      <c r="AJ207" s="232"/>
      <c r="AK207" s="232"/>
      <c r="AL207" s="232"/>
      <c r="AM207" s="232"/>
      <c r="AN207" s="232"/>
      <c r="AO207" s="232"/>
      <c r="AP207" s="232"/>
      <c r="AQ207" s="232"/>
      <c r="AR207" s="232"/>
      <c r="AS207" s="232"/>
      <c r="AT207" s="232"/>
      <c r="AU207" s="232"/>
      <c r="AV207" s="232"/>
      <c r="AW207" s="232"/>
      <c r="AX207" s="232"/>
      <c r="AY207" s="232"/>
      <c r="AZ207" s="232"/>
      <c r="BA207" s="232"/>
      <c r="BB207" s="232"/>
      <c r="BC207" s="232"/>
      <c r="BD207" s="232"/>
      <c r="BE207" s="232"/>
      <c r="BF207" s="232"/>
      <c r="BG207" s="232"/>
      <c r="BH207" s="232"/>
      <c r="BI207" s="232"/>
      <c r="BJ207" s="232"/>
      <c r="BK207" s="232"/>
      <c r="BL207" s="232"/>
      <c r="BM207" s="232"/>
      <c r="BN207" s="232"/>
      <c r="BO207" s="232"/>
      <c r="BP207" s="232"/>
      <c r="BQ207" s="232"/>
      <c r="BR207" s="232"/>
      <c r="BS207" s="232"/>
      <c r="BT207" s="232"/>
      <c r="BU207" s="232"/>
      <c r="BV207" s="232"/>
      <c r="BW207" s="232"/>
      <c r="BX207" s="232"/>
      <c r="BY207" s="232"/>
      <c r="BZ207" s="232"/>
    </row>
    <row r="208" spans="3:78" x14ac:dyDescent="0.2">
      <c r="C208" s="232"/>
      <c r="D208" s="232"/>
      <c r="E208" s="232"/>
      <c r="F208" s="232"/>
      <c r="G208" s="232"/>
      <c r="H208" s="232"/>
      <c r="I208" s="232"/>
      <c r="J208" s="232"/>
      <c r="K208" s="232"/>
      <c r="L208" s="232"/>
      <c r="M208" s="232"/>
      <c r="N208" s="232"/>
      <c r="O208" s="232"/>
      <c r="P208" s="232"/>
      <c r="Q208" s="232"/>
      <c r="R208" s="232"/>
      <c r="S208" s="232"/>
      <c r="T208" s="232"/>
      <c r="U208" s="232"/>
      <c r="V208" s="232"/>
      <c r="W208" s="232"/>
      <c r="X208" s="232"/>
      <c r="Y208" s="232"/>
      <c r="Z208" s="232"/>
      <c r="AA208" s="232"/>
      <c r="AB208" s="232"/>
      <c r="AC208" s="232"/>
      <c r="AD208" s="232"/>
      <c r="AE208" s="232"/>
      <c r="AF208" s="232"/>
      <c r="AG208" s="232"/>
      <c r="AH208" s="232"/>
      <c r="AI208" s="232"/>
      <c r="AJ208" s="232"/>
      <c r="AK208" s="232"/>
      <c r="AL208" s="232"/>
      <c r="AM208" s="232"/>
      <c r="AN208" s="232"/>
      <c r="AO208" s="232"/>
      <c r="AP208" s="232"/>
      <c r="AQ208" s="232"/>
      <c r="AR208" s="232"/>
      <c r="AS208" s="232"/>
      <c r="AT208" s="232"/>
      <c r="AU208" s="232"/>
      <c r="AV208" s="232"/>
      <c r="AW208" s="232"/>
      <c r="AX208" s="232"/>
      <c r="AY208" s="232"/>
      <c r="AZ208" s="232"/>
      <c r="BA208" s="232"/>
      <c r="BB208" s="232"/>
      <c r="BC208" s="232"/>
      <c r="BD208" s="232"/>
      <c r="BE208" s="232"/>
      <c r="BF208" s="232"/>
      <c r="BG208" s="232"/>
      <c r="BH208" s="232"/>
      <c r="BI208" s="232"/>
      <c r="BJ208" s="232"/>
      <c r="BK208" s="232"/>
      <c r="BL208" s="232"/>
      <c r="BM208" s="232"/>
      <c r="BN208" s="232"/>
      <c r="BO208" s="232"/>
      <c r="BP208" s="232"/>
      <c r="BQ208" s="232"/>
      <c r="BR208" s="232"/>
      <c r="BS208" s="232"/>
      <c r="BT208" s="232"/>
      <c r="BU208" s="232"/>
      <c r="BV208" s="232"/>
      <c r="BW208" s="232"/>
      <c r="BX208" s="232"/>
      <c r="BY208" s="232"/>
      <c r="BZ208" s="232"/>
    </row>
    <row r="209" spans="3:78" x14ac:dyDescent="0.2">
      <c r="C209" s="232"/>
      <c r="D209" s="232"/>
      <c r="E209" s="232"/>
      <c r="F209" s="232"/>
      <c r="G209" s="232"/>
      <c r="H209" s="232"/>
      <c r="I209" s="232"/>
      <c r="J209" s="232"/>
      <c r="K209" s="232"/>
      <c r="L209" s="232"/>
      <c r="M209" s="232"/>
      <c r="N209" s="232"/>
      <c r="O209" s="232"/>
      <c r="P209" s="232"/>
      <c r="Q209" s="232"/>
      <c r="R209" s="232"/>
      <c r="S209" s="232"/>
      <c r="T209" s="232"/>
      <c r="U209" s="232"/>
      <c r="V209" s="232"/>
      <c r="W209" s="232"/>
      <c r="X209" s="232"/>
      <c r="Y209" s="232"/>
      <c r="Z209" s="232"/>
      <c r="AA209" s="232"/>
      <c r="AB209" s="232"/>
      <c r="AC209" s="232"/>
      <c r="AD209" s="232"/>
      <c r="AE209" s="232"/>
      <c r="AF209" s="232"/>
      <c r="AG209" s="232"/>
      <c r="AH209" s="232"/>
      <c r="AI209" s="232"/>
      <c r="AJ209" s="232"/>
      <c r="AK209" s="232"/>
      <c r="AL209" s="232"/>
      <c r="AM209" s="232"/>
      <c r="AN209" s="232"/>
      <c r="AO209" s="232"/>
      <c r="AP209" s="232"/>
      <c r="AQ209" s="232"/>
      <c r="AR209" s="232"/>
      <c r="AS209" s="232"/>
      <c r="AT209" s="232"/>
      <c r="AU209" s="232"/>
      <c r="AV209" s="232"/>
      <c r="AW209" s="232"/>
      <c r="AX209" s="232"/>
      <c r="AY209" s="232"/>
      <c r="AZ209" s="232"/>
      <c r="BA209" s="232"/>
      <c r="BB209" s="232"/>
      <c r="BC209" s="232"/>
      <c r="BD209" s="232"/>
      <c r="BE209" s="232"/>
      <c r="BF209" s="232"/>
      <c r="BG209" s="232"/>
      <c r="BH209" s="232"/>
      <c r="BI209" s="232"/>
      <c r="BJ209" s="232"/>
      <c r="BK209" s="232"/>
      <c r="BL209" s="232"/>
      <c r="BM209" s="232"/>
      <c r="BN209" s="232"/>
      <c r="BO209" s="232"/>
      <c r="BP209" s="232"/>
      <c r="BQ209" s="232"/>
      <c r="BR209" s="232"/>
      <c r="BS209" s="232"/>
      <c r="BT209" s="232"/>
      <c r="BU209" s="232"/>
      <c r="BV209" s="232"/>
      <c r="BW209" s="232"/>
      <c r="BX209" s="232"/>
      <c r="BY209" s="232"/>
      <c r="BZ209" s="232"/>
    </row>
    <row r="210" spans="3:78" x14ac:dyDescent="0.2">
      <c r="C210" s="232"/>
      <c r="D210" s="232"/>
      <c r="E210" s="232"/>
      <c r="F210" s="232"/>
      <c r="G210" s="232"/>
      <c r="H210" s="232"/>
      <c r="I210" s="232"/>
      <c r="J210" s="232"/>
      <c r="K210" s="232"/>
      <c r="L210" s="232"/>
      <c r="M210" s="232"/>
      <c r="N210" s="232"/>
      <c r="O210" s="232"/>
      <c r="P210" s="232"/>
      <c r="Q210" s="232"/>
      <c r="R210" s="232"/>
      <c r="S210" s="232"/>
      <c r="T210" s="232"/>
      <c r="U210" s="232"/>
      <c r="V210" s="232"/>
      <c r="W210" s="232"/>
      <c r="X210" s="232"/>
      <c r="Y210" s="232"/>
      <c r="Z210" s="232"/>
      <c r="AA210" s="232"/>
      <c r="AB210" s="232"/>
      <c r="AC210" s="232"/>
      <c r="AD210" s="232"/>
      <c r="AE210" s="232"/>
      <c r="AF210" s="232"/>
      <c r="AG210" s="232"/>
      <c r="AH210" s="232"/>
      <c r="AI210" s="232"/>
      <c r="AJ210" s="232"/>
      <c r="AK210" s="232"/>
      <c r="AL210" s="232"/>
      <c r="AM210" s="232"/>
      <c r="AN210" s="232"/>
      <c r="AO210" s="232"/>
      <c r="AP210" s="232"/>
      <c r="AQ210" s="232"/>
      <c r="AR210" s="232"/>
      <c r="AS210" s="232"/>
      <c r="AT210" s="232"/>
      <c r="AU210" s="232"/>
      <c r="AV210" s="232"/>
      <c r="AW210" s="232"/>
      <c r="AX210" s="232"/>
      <c r="AY210" s="232"/>
      <c r="AZ210" s="232"/>
      <c r="BA210" s="232"/>
      <c r="BB210" s="232"/>
      <c r="BC210" s="232"/>
      <c r="BD210" s="232"/>
      <c r="BE210" s="232"/>
      <c r="BF210" s="232"/>
      <c r="BG210" s="232"/>
      <c r="BH210" s="232"/>
      <c r="BI210" s="232"/>
      <c r="BJ210" s="232"/>
      <c r="BK210" s="232"/>
      <c r="BL210" s="232"/>
      <c r="BM210" s="232"/>
      <c r="BN210" s="232"/>
      <c r="BO210" s="232"/>
      <c r="BP210" s="232"/>
      <c r="BQ210" s="232"/>
      <c r="BR210" s="232"/>
      <c r="BS210" s="232"/>
      <c r="BT210" s="232"/>
      <c r="BU210" s="232"/>
      <c r="BV210" s="232"/>
      <c r="BW210" s="232"/>
      <c r="BX210" s="232"/>
      <c r="BY210" s="232"/>
      <c r="BZ210" s="232"/>
    </row>
    <row r="211" spans="3:78" x14ac:dyDescent="0.2">
      <c r="C211" s="232"/>
      <c r="D211" s="232"/>
      <c r="E211" s="232"/>
      <c r="F211" s="232"/>
      <c r="G211" s="232"/>
      <c r="H211" s="232"/>
      <c r="I211" s="232"/>
      <c r="J211" s="232"/>
      <c r="K211" s="232"/>
      <c r="L211" s="232"/>
      <c r="M211" s="232"/>
      <c r="N211" s="232"/>
      <c r="O211" s="232"/>
      <c r="P211" s="232"/>
      <c r="Q211" s="232"/>
      <c r="R211" s="232"/>
      <c r="S211" s="232"/>
      <c r="T211" s="232"/>
      <c r="U211" s="232"/>
      <c r="V211" s="232"/>
      <c r="W211" s="232"/>
      <c r="X211" s="232"/>
      <c r="Y211" s="232"/>
      <c r="Z211" s="232"/>
      <c r="AA211" s="232"/>
      <c r="AB211" s="232"/>
      <c r="AC211" s="232"/>
      <c r="AD211" s="232"/>
      <c r="AE211" s="232"/>
      <c r="AF211" s="232"/>
      <c r="AG211" s="232"/>
      <c r="AH211" s="232"/>
      <c r="AI211" s="232"/>
      <c r="AJ211" s="232"/>
      <c r="AK211" s="232"/>
      <c r="AL211" s="232"/>
      <c r="AM211" s="232"/>
      <c r="AN211" s="232"/>
      <c r="AO211" s="232"/>
      <c r="AP211" s="232"/>
      <c r="AQ211" s="232"/>
      <c r="AR211" s="232"/>
      <c r="AS211" s="232"/>
      <c r="AT211" s="232"/>
      <c r="AU211" s="232"/>
      <c r="AV211" s="232"/>
      <c r="AW211" s="232"/>
      <c r="AX211" s="232"/>
      <c r="AY211" s="232"/>
      <c r="AZ211" s="232"/>
      <c r="BA211" s="232"/>
      <c r="BB211" s="232"/>
      <c r="BC211" s="232"/>
      <c r="BD211" s="232"/>
      <c r="BE211" s="232"/>
      <c r="BF211" s="232"/>
      <c r="BG211" s="232"/>
      <c r="BH211" s="232"/>
      <c r="BI211" s="232"/>
      <c r="BJ211" s="232"/>
      <c r="BK211" s="232"/>
      <c r="BL211" s="232"/>
      <c r="BM211" s="232"/>
      <c r="BN211" s="232"/>
      <c r="BO211" s="232"/>
      <c r="BP211" s="232"/>
      <c r="BQ211" s="232"/>
      <c r="BR211" s="232"/>
      <c r="BS211" s="232"/>
      <c r="BT211" s="232"/>
      <c r="BU211" s="232"/>
      <c r="BV211" s="232"/>
      <c r="BW211" s="232"/>
      <c r="BX211" s="232"/>
      <c r="BY211" s="232"/>
      <c r="BZ211" s="232"/>
    </row>
    <row r="212" spans="3:78" x14ac:dyDescent="0.2">
      <c r="C212" s="232"/>
      <c r="D212" s="232"/>
      <c r="E212" s="232"/>
      <c r="F212" s="232"/>
      <c r="G212" s="232"/>
      <c r="H212" s="232"/>
      <c r="I212" s="232"/>
      <c r="J212" s="232"/>
      <c r="K212" s="232"/>
      <c r="L212" s="232"/>
      <c r="M212" s="232"/>
      <c r="N212" s="232"/>
      <c r="O212" s="232"/>
      <c r="P212" s="232"/>
      <c r="Q212" s="232"/>
      <c r="R212" s="232"/>
      <c r="S212" s="232"/>
      <c r="T212" s="232"/>
      <c r="U212" s="232"/>
      <c r="V212" s="232"/>
      <c r="W212" s="232"/>
      <c r="X212" s="232"/>
      <c r="Y212" s="232"/>
      <c r="Z212" s="232"/>
      <c r="AA212" s="232"/>
      <c r="AB212" s="232"/>
      <c r="AC212" s="232"/>
      <c r="AD212" s="232"/>
      <c r="AE212" s="232"/>
      <c r="AF212" s="232"/>
      <c r="AG212" s="232"/>
      <c r="AH212" s="232"/>
      <c r="AI212" s="232"/>
      <c r="AJ212" s="232"/>
      <c r="AK212" s="232"/>
      <c r="AL212" s="232"/>
      <c r="AM212" s="232"/>
      <c r="AN212" s="232"/>
      <c r="AO212" s="232"/>
      <c r="AP212" s="232"/>
      <c r="AQ212" s="232"/>
      <c r="AR212" s="232"/>
      <c r="AS212" s="232"/>
      <c r="AT212" s="232"/>
      <c r="AU212" s="232"/>
      <c r="AV212" s="232"/>
      <c r="AW212" s="232"/>
      <c r="AX212" s="232"/>
      <c r="AY212" s="232"/>
      <c r="AZ212" s="232"/>
      <c r="BA212" s="232"/>
      <c r="BB212" s="232"/>
      <c r="BC212" s="232"/>
      <c r="BD212" s="232"/>
      <c r="BE212" s="232"/>
      <c r="BF212" s="232"/>
      <c r="BG212" s="232"/>
      <c r="BH212" s="232"/>
      <c r="BI212" s="232"/>
      <c r="BJ212" s="232"/>
      <c r="BK212" s="232"/>
      <c r="BL212" s="232"/>
      <c r="BM212" s="232"/>
      <c r="BN212" s="232"/>
      <c r="BO212" s="232"/>
      <c r="BP212" s="232"/>
      <c r="BQ212" s="232"/>
      <c r="BR212" s="232"/>
      <c r="BS212" s="232"/>
      <c r="BT212" s="232"/>
      <c r="BU212" s="232"/>
      <c r="BV212" s="232"/>
      <c r="BW212" s="232"/>
      <c r="BX212" s="232"/>
      <c r="BY212" s="232"/>
      <c r="BZ212" s="232"/>
    </row>
    <row r="213" spans="3:78" x14ac:dyDescent="0.2">
      <c r="C213" s="232"/>
      <c r="D213" s="232"/>
      <c r="E213" s="232"/>
      <c r="F213" s="232"/>
      <c r="G213" s="232"/>
      <c r="H213" s="232"/>
      <c r="I213" s="232"/>
      <c r="J213" s="232"/>
      <c r="K213" s="232"/>
      <c r="L213" s="232"/>
      <c r="M213" s="232"/>
      <c r="N213" s="232"/>
      <c r="O213" s="232"/>
      <c r="P213" s="232"/>
      <c r="Q213" s="232"/>
      <c r="R213" s="232"/>
      <c r="S213" s="232"/>
      <c r="T213" s="232"/>
      <c r="U213" s="232"/>
      <c r="V213" s="232"/>
      <c r="W213" s="232"/>
      <c r="X213" s="232"/>
      <c r="Y213" s="232"/>
      <c r="Z213" s="232"/>
      <c r="AA213" s="232"/>
      <c r="AB213" s="232"/>
      <c r="AC213" s="232"/>
      <c r="AD213" s="232"/>
      <c r="AE213" s="232"/>
      <c r="AF213" s="232"/>
      <c r="AG213" s="232"/>
      <c r="AH213" s="232"/>
      <c r="AI213" s="232"/>
      <c r="AJ213" s="232"/>
      <c r="AK213" s="232"/>
      <c r="AL213" s="232"/>
      <c r="AM213" s="232"/>
      <c r="AN213" s="232"/>
      <c r="AO213" s="232"/>
      <c r="AP213" s="232"/>
      <c r="AQ213" s="232"/>
      <c r="AR213" s="232"/>
      <c r="AS213" s="232"/>
      <c r="AT213" s="232"/>
      <c r="AU213" s="232"/>
      <c r="AV213" s="232"/>
      <c r="AW213" s="232"/>
      <c r="AX213" s="232"/>
      <c r="AY213" s="232"/>
      <c r="AZ213" s="232"/>
      <c r="BA213" s="232"/>
      <c r="BB213" s="232"/>
      <c r="BC213" s="232"/>
      <c r="BD213" s="232"/>
      <c r="BE213" s="232"/>
      <c r="BF213" s="232"/>
      <c r="BG213" s="232"/>
      <c r="BH213" s="232"/>
      <c r="BI213" s="232"/>
      <c r="BJ213" s="232"/>
      <c r="BK213" s="232"/>
      <c r="BL213" s="232"/>
      <c r="BM213" s="232"/>
      <c r="BN213" s="232"/>
      <c r="BO213" s="232"/>
      <c r="BP213" s="232"/>
      <c r="BQ213" s="232"/>
      <c r="BR213" s="232"/>
      <c r="BS213" s="232"/>
      <c r="BT213" s="232"/>
      <c r="BU213" s="232"/>
      <c r="BV213" s="232"/>
      <c r="BW213" s="232"/>
      <c r="BX213" s="232"/>
      <c r="BY213" s="232"/>
      <c r="BZ213" s="232"/>
    </row>
    <row r="214" spans="3:78" x14ac:dyDescent="0.2">
      <c r="C214" s="232"/>
    </row>
    <row r="215" spans="3:78" x14ac:dyDescent="0.2">
      <c r="C215" s="232"/>
    </row>
    <row r="216" spans="3:78" x14ac:dyDescent="0.2">
      <c r="C216" s="232"/>
    </row>
    <row r="217" spans="3:78" x14ac:dyDescent="0.2">
      <c r="C217" s="232"/>
    </row>
  </sheetData>
  <sheetProtection algorithmName="SHA-512" hashValue="P2BNiixKhtavM6FHTqpCVX109ktquvb1sELJUP5aF76l7oCFg20YGRDTgdNG26vTTD38JD0369A58+3PD3czew==" saltValue="eWBMeK7IipkiqiAJLtX5ZA==" spinCount="100000" sheet="1" objects="1" scenarios="1"/>
  <pageMargins left="0.70866141732283472" right="0.70866141732283472" top="0.74803149606299213" bottom="0.74803149606299213" header="0.31496062992125984" footer="0.31496062992125984"/>
  <pageSetup paperSize="9" scale="12" fitToHeight="0" orientation="landscape" horizontalDpi="4294967292"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C1908-7EFF-4016-AABF-CD2553845D26}">
  <sheetPr>
    <tabColor rgb="FF2D2D2D"/>
    <pageSetUpPr fitToPage="1"/>
  </sheetPr>
  <dimension ref="A1:O124"/>
  <sheetViews>
    <sheetView zoomScale="85" zoomScaleNormal="85" workbookViewId="0"/>
  </sheetViews>
  <sheetFormatPr baseColWidth="10" defaultColWidth="0" defaultRowHeight="0" customHeight="1" zeroHeight="1" x14ac:dyDescent="0.2"/>
  <cols>
    <col min="1" max="1" width="6.7109375" style="40" customWidth="1"/>
    <col min="2" max="2" width="19" style="40" customWidth="1"/>
    <col min="3" max="3" width="27.42578125" style="40" customWidth="1"/>
    <col min="4" max="4" width="3.42578125" style="40" customWidth="1"/>
    <col min="5" max="5" width="20.7109375" style="40" customWidth="1"/>
    <col min="6" max="6" width="3.42578125" style="40" customWidth="1"/>
    <col min="7" max="7" width="20.28515625" style="40" customWidth="1"/>
    <col min="8" max="8" width="3.42578125" style="40" customWidth="1"/>
    <col min="9" max="9" width="20.7109375" style="40" customWidth="1"/>
    <col min="10" max="10" width="3.42578125" style="40" customWidth="1"/>
    <col min="11" max="11" width="20.7109375" style="40" customWidth="1"/>
    <col min="12" max="12" width="3.42578125" style="40" customWidth="1"/>
    <col min="13" max="13" width="20.7109375" style="40" customWidth="1"/>
    <col min="14" max="14" width="3" style="40" customWidth="1"/>
    <col min="15" max="15" width="6.140625" hidden="1" customWidth="1"/>
    <col min="16" max="16384" width="3.28515625" style="40" hidden="1"/>
  </cols>
  <sheetData>
    <row r="1" spans="1:13" ht="63" customHeight="1" x14ac:dyDescent="0.2"/>
    <row r="2" spans="1:13" ht="14.25" x14ac:dyDescent="0.2"/>
    <row r="3" spans="1:13" ht="14.25" x14ac:dyDescent="0.2"/>
    <row r="4" spans="1:13" ht="14.25" x14ac:dyDescent="0.2">
      <c r="A4" s="41"/>
      <c r="B4" s="285" t="s">
        <v>417</v>
      </c>
    </row>
    <row r="5" spans="1:13" ht="14.25" x14ac:dyDescent="0.2"/>
    <row r="6" spans="1:13" ht="14.25" x14ac:dyDescent="0.2">
      <c r="B6" s="45" t="s">
        <v>72</v>
      </c>
      <c r="C6" s="46" t="s">
        <v>398</v>
      </c>
      <c r="D6" s="42"/>
      <c r="E6" s="42"/>
      <c r="I6" s="330" t="s">
        <v>365</v>
      </c>
      <c r="M6" s="332"/>
    </row>
    <row r="7" spans="1:13" ht="14.25" x14ac:dyDescent="0.2">
      <c r="M7" s="332"/>
    </row>
    <row r="8" spans="1:13" ht="14.25" customHeight="1" x14ac:dyDescent="0.2">
      <c r="B8" s="45" t="s">
        <v>73</v>
      </c>
      <c r="C8" s="43" t="s">
        <v>74</v>
      </c>
      <c r="E8" s="51">
        <v>45705</v>
      </c>
      <c r="I8" s="333" t="s">
        <v>91</v>
      </c>
      <c r="K8" s="334" t="s">
        <v>403</v>
      </c>
    </row>
    <row r="9" spans="1:13" ht="14.25" x14ac:dyDescent="0.2">
      <c r="I9" s="333"/>
      <c r="K9" s="334"/>
      <c r="M9" s="332"/>
    </row>
    <row r="10" spans="1:13" ht="14.25" x14ac:dyDescent="0.2">
      <c r="C10" s="43" t="s">
        <v>75</v>
      </c>
      <c r="E10" s="47" t="s">
        <v>76</v>
      </c>
      <c r="M10" s="332"/>
    </row>
    <row r="11" spans="1:13" ht="14.25" customHeight="1" x14ac:dyDescent="0.2">
      <c r="I11" s="333" t="s">
        <v>424</v>
      </c>
      <c r="K11" s="334" t="s">
        <v>404</v>
      </c>
    </row>
    <row r="12" spans="1:13" ht="14.25" x14ac:dyDescent="0.2">
      <c r="B12" s="45" t="s">
        <v>77</v>
      </c>
      <c r="C12" s="43" t="s">
        <v>93</v>
      </c>
      <c r="E12" s="276" t="s">
        <v>93</v>
      </c>
      <c r="I12" s="333"/>
      <c r="K12" s="334"/>
      <c r="M12" s="320"/>
    </row>
    <row r="13" spans="1:13" ht="14.25" x14ac:dyDescent="0.2"/>
    <row r="14" spans="1:13" ht="14.25" customHeight="1" x14ac:dyDescent="0.2">
      <c r="C14" s="43" t="s">
        <v>362</v>
      </c>
      <c r="E14" s="277" t="s">
        <v>383</v>
      </c>
      <c r="I14" s="331" t="s">
        <v>399</v>
      </c>
      <c r="K14" s="332"/>
      <c r="M14" s="335"/>
    </row>
    <row r="15" spans="1:13" ht="14.25" x14ac:dyDescent="0.2">
      <c r="I15" s="331"/>
      <c r="K15" s="332"/>
      <c r="M15" s="335"/>
    </row>
    <row r="16" spans="1:13" ht="14.25" x14ac:dyDescent="0.2">
      <c r="C16" s="43" t="s">
        <v>363</v>
      </c>
      <c r="E16" s="277" t="s">
        <v>384</v>
      </c>
      <c r="I16" s="329"/>
    </row>
    <row r="17" spans="1:14" customFormat="1" ht="14.25" customHeight="1" x14ac:dyDescent="0.2">
      <c r="A17" s="40"/>
      <c r="B17" s="40"/>
      <c r="C17" s="40"/>
      <c r="D17" s="40"/>
      <c r="E17" s="40"/>
      <c r="F17" s="40"/>
      <c r="G17" s="40"/>
      <c r="H17" s="40"/>
      <c r="I17" s="331" t="s">
        <v>400</v>
      </c>
      <c r="J17" s="40"/>
      <c r="K17" s="332"/>
      <c r="L17" s="40"/>
      <c r="M17" s="40"/>
      <c r="N17" s="40"/>
    </row>
    <row r="18" spans="1:14" customFormat="1" ht="14.25" x14ac:dyDescent="0.2">
      <c r="A18" s="40"/>
      <c r="B18" s="40"/>
      <c r="C18" s="43" t="s">
        <v>364</v>
      </c>
      <c r="D18" s="40"/>
      <c r="E18" s="276" t="s">
        <v>369</v>
      </c>
      <c r="F18" s="40"/>
      <c r="G18" s="40"/>
      <c r="H18" s="40"/>
      <c r="I18" s="331"/>
      <c r="J18" s="40"/>
      <c r="K18" s="332"/>
      <c r="L18" s="40"/>
      <c r="M18" s="40"/>
      <c r="N18" s="40"/>
    </row>
    <row r="19" spans="1:14" customFormat="1" ht="14.25" x14ac:dyDescent="0.2">
      <c r="A19" s="40"/>
      <c r="B19" s="40"/>
      <c r="C19" s="40"/>
      <c r="D19" s="40"/>
      <c r="E19" s="40"/>
      <c r="F19" s="40"/>
      <c r="G19" s="40"/>
      <c r="H19" s="40"/>
      <c r="I19" s="329"/>
      <c r="J19" s="40"/>
      <c r="K19" s="40"/>
      <c r="L19" s="40"/>
      <c r="M19" s="40"/>
      <c r="N19" s="40"/>
    </row>
    <row r="20" spans="1:14" customFormat="1" ht="14.25" customHeight="1" x14ac:dyDescent="0.2">
      <c r="A20" s="40"/>
      <c r="B20" s="40"/>
      <c r="C20" s="43" t="s">
        <v>78</v>
      </c>
      <c r="D20" s="40"/>
      <c r="E20" s="276" t="s">
        <v>368</v>
      </c>
      <c r="F20" s="40"/>
      <c r="G20" s="40"/>
      <c r="H20" s="40"/>
      <c r="I20" s="331" t="s">
        <v>401</v>
      </c>
      <c r="J20" s="40"/>
      <c r="K20" s="332"/>
      <c r="L20" s="40"/>
      <c r="M20" s="40"/>
      <c r="N20" s="40"/>
    </row>
    <row r="21" spans="1:14" customFormat="1" ht="14.25" x14ac:dyDescent="0.2">
      <c r="A21" s="40"/>
      <c r="B21" s="40"/>
      <c r="C21" s="40"/>
      <c r="D21" s="40"/>
      <c r="E21" s="40"/>
      <c r="F21" s="40"/>
      <c r="G21" s="40"/>
      <c r="H21" s="40"/>
      <c r="I21" s="331"/>
      <c r="J21" s="40"/>
      <c r="K21" s="332"/>
      <c r="L21" s="40"/>
      <c r="M21" s="40"/>
      <c r="N21" s="40"/>
    </row>
    <row r="22" spans="1:14" customFormat="1" ht="14.25" x14ac:dyDescent="0.2">
      <c r="A22" s="40"/>
      <c r="B22" s="40"/>
      <c r="C22" s="40"/>
      <c r="D22" s="40"/>
      <c r="E22" s="40"/>
      <c r="F22" s="40"/>
      <c r="G22" s="40"/>
      <c r="H22" s="40"/>
      <c r="I22" s="329"/>
      <c r="J22" s="40"/>
      <c r="K22" s="40"/>
      <c r="L22" s="40"/>
      <c r="M22" s="40"/>
      <c r="N22" s="40"/>
    </row>
    <row r="23" spans="1:14" customFormat="1" ht="14.25" customHeight="1" x14ac:dyDescent="0.2">
      <c r="A23" s="40"/>
      <c r="B23" s="40"/>
      <c r="C23" s="40"/>
      <c r="D23" s="40"/>
      <c r="E23" s="40"/>
      <c r="F23" s="40"/>
      <c r="G23" s="40"/>
      <c r="H23" s="40"/>
      <c r="I23" s="331" t="s">
        <v>402</v>
      </c>
      <c r="J23" s="40"/>
      <c r="K23" s="332"/>
      <c r="L23" s="40"/>
      <c r="M23" s="43"/>
      <c r="N23" s="40"/>
    </row>
    <row r="24" spans="1:14" customFormat="1" ht="14.25" customHeight="1" x14ac:dyDescent="0.2">
      <c r="B24" s="45"/>
      <c r="C24" s="43"/>
      <c r="D24" s="40"/>
      <c r="E24" s="40"/>
      <c r="F24" s="40"/>
      <c r="G24" s="40"/>
      <c r="H24" s="40"/>
      <c r="I24" s="331"/>
      <c r="J24" s="40"/>
      <c r="K24" s="332"/>
      <c r="L24" s="40"/>
      <c r="M24" s="43"/>
      <c r="N24" s="40"/>
    </row>
    <row r="25" spans="1:14" customFormat="1" ht="14.25" x14ac:dyDescent="0.2">
      <c r="A25" s="40"/>
      <c r="B25" s="40"/>
      <c r="C25" s="40"/>
      <c r="D25" s="40"/>
      <c r="E25" s="40"/>
      <c r="F25" s="40"/>
      <c r="G25" s="40"/>
      <c r="H25" s="40"/>
      <c r="I25" s="43"/>
      <c r="J25" s="40"/>
      <c r="K25" s="43"/>
      <c r="L25" s="43"/>
      <c r="M25" s="43"/>
      <c r="N25" s="40"/>
    </row>
    <row r="26" spans="1:14" customFormat="1" ht="14.25" customHeight="1" x14ac:dyDescent="0.2">
      <c r="A26" s="40"/>
      <c r="B26" s="40"/>
      <c r="C26" s="40"/>
      <c r="D26" s="40"/>
      <c r="E26" s="40"/>
      <c r="F26" s="40"/>
      <c r="G26" s="40"/>
      <c r="H26" s="40"/>
      <c r="I26" s="43"/>
      <c r="J26" s="40"/>
      <c r="K26" s="43"/>
      <c r="L26" s="43"/>
      <c r="M26" s="43"/>
      <c r="N26" s="40"/>
    </row>
    <row r="27" spans="1:14" customFormat="1" ht="14.25" x14ac:dyDescent="0.2">
      <c r="B27" s="45" t="s">
        <v>388</v>
      </c>
      <c r="C27" s="49" t="s">
        <v>80</v>
      </c>
      <c r="D27" s="40"/>
      <c r="E27" s="48" t="s">
        <v>79</v>
      </c>
      <c r="F27" s="40"/>
      <c r="G27" s="40"/>
      <c r="H27" s="40"/>
      <c r="I27" s="317" t="s">
        <v>90</v>
      </c>
      <c r="J27" s="40"/>
      <c r="K27" s="316" t="s">
        <v>81</v>
      </c>
      <c r="L27" s="43"/>
      <c r="N27" s="40"/>
    </row>
    <row r="28" spans="1:14" customFormat="1" ht="14.25" x14ac:dyDescent="0.2">
      <c r="A28" s="40"/>
      <c r="B28" s="40"/>
      <c r="C28" s="40"/>
      <c r="D28" s="40"/>
      <c r="E28" s="40"/>
      <c r="F28" s="40"/>
      <c r="G28" s="40"/>
      <c r="H28" s="40"/>
      <c r="I28" s="40"/>
      <c r="J28" s="43"/>
      <c r="K28" s="43"/>
      <c r="L28" s="43"/>
      <c r="M28" s="43"/>
      <c r="N28" s="43"/>
    </row>
    <row r="29" spans="1:14" customFormat="1" ht="14.25" x14ac:dyDescent="0.2">
      <c r="A29" s="40"/>
      <c r="B29" s="40"/>
      <c r="C29" s="319" t="s">
        <v>390</v>
      </c>
      <c r="D29" s="40"/>
      <c r="E29" s="50" t="s">
        <v>82</v>
      </c>
      <c r="F29" s="40"/>
      <c r="G29" s="40"/>
      <c r="H29" s="40"/>
      <c r="I29" s="315" t="s">
        <v>92</v>
      </c>
      <c r="J29" s="43"/>
      <c r="K29" s="318" t="s">
        <v>389</v>
      </c>
      <c r="L29" s="43"/>
      <c r="M29" s="44"/>
      <c r="N29" s="43"/>
    </row>
    <row r="30" spans="1:14" customFormat="1" ht="14.25" x14ac:dyDescent="0.2">
      <c r="A30" s="40"/>
      <c r="B30" s="40"/>
      <c r="C30" s="40"/>
      <c r="D30" s="40"/>
      <c r="E30" s="40"/>
      <c r="F30" s="40"/>
      <c r="G30" s="40"/>
      <c r="H30" s="40"/>
      <c r="I30" s="52"/>
      <c r="J30" s="43"/>
      <c r="K30" s="43"/>
      <c r="L30" s="43"/>
      <c r="M30" s="43"/>
      <c r="N30" s="43"/>
    </row>
    <row r="31" spans="1:14" customFormat="1" ht="14.25" x14ac:dyDescent="0.2">
      <c r="A31" s="40"/>
      <c r="B31" s="40"/>
      <c r="C31" s="40"/>
      <c r="D31" s="40"/>
      <c r="E31" s="40"/>
      <c r="F31" s="40"/>
      <c r="G31" s="40"/>
      <c r="H31" s="40"/>
      <c r="I31" s="40"/>
      <c r="J31" s="43"/>
      <c r="K31" s="44"/>
      <c r="L31" s="43"/>
      <c r="M31" s="53"/>
      <c r="N31" s="43"/>
    </row>
    <row r="32" spans="1:14" customFormat="1" ht="14.25" x14ac:dyDescent="0.2">
      <c r="A32" s="40"/>
      <c r="B32" s="40"/>
      <c r="C32" s="40"/>
      <c r="D32" s="40"/>
      <c r="E32" s="40"/>
      <c r="F32" s="40"/>
      <c r="G32" s="40"/>
      <c r="H32" s="40"/>
      <c r="I32" s="43"/>
      <c r="J32" s="43"/>
      <c r="K32" s="43"/>
      <c r="L32" s="43"/>
      <c r="M32" s="53"/>
      <c r="N32" s="43"/>
    </row>
    <row r="33" spans="9:14" s="44" customFormat="1" ht="14.25" customHeight="1" x14ac:dyDescent="0.2">
      <c r="I33" s="43"/>
      <c r="J33" s="43"/>
      <c r="K33" s="43"/>
      <c r="L33" s="43"/>
      <c r="M33" s="43"/>
      <c r="N33" s="43"/>
    </row>
    <row r="34" spans="9:14" customFormat="1" ht="26.25" customHeight="1" x14ac:dyDescent="0.2">
      <c r="I34" s="40"/>
      <c r="J34" s="40"/>
      <c r="K34" s="40"/>
      <c r="L34" s="40"/>
      <c r="M34" s="40"/>
      <c r="N34" s="40"/>
    </row>
    <row r="35" spans="9:14" customFormat="1" ht="14.25" hidden="1" customHeight="1" x14ac:dyDescent="0.2">
      <c r="I35" s="40"/>
      <c r="J35" s="40"/>
      <c r="K35" s="40"/>
      <c r="L35" s="40"/>
      <c r="M35" s="40"/>
      <c r="N35" s="40"/>
    </row>
    <row r="36" spans="9:14" customFormat="1" ht="14.25" hidden="1" customHeight="1" x14ac:dyDescent="0.2">
      <c r="I36" s="40"/>
      <c r="J36" s="40"/>
      <c r="K36" s="40"/>
      <c r="L36" s="40"/>
      <c r="M36" s="40"/>
      <c r="N36" s="40"/>
    </row>
    <row r="37" spans="9:14" customFormat="1" ht="14.25" hidden="1" customHeight="1" x14ac:dyDescent="0.2">
      <c r="I37" s="40"/>
      <c r="J37" s="40"/>
      <c r="K37" s="40"/>
      <c r="L37" s="40"/>
      <c r="M37" s="40"/>
      <c r="N37" s="40"/>
    </row>
    <row r="38" spans="9:14" customFormat="1" ht="14.25" hidden="1" customHeight="1" x14ac:dyDescent="0.2">
      <c r="I38" s="40"/>
      <c r="J38" s="40"/>
      <c r="K38" s="40"/>
      <c r="L38" s="40"/>
      <c r="M38" s="40"/>
      <c r="N38" s="40"/>
    </row>
    <row r="39" spans="9:14" customFormat="1" ht="14.25" hidden="1" customHeight="1" x14ac:dyDescent="0.2">
      <c r="I39" s="40"/>
      <c r="J39" s="40"/>
      <c r="K39" s="40"/>
      <c r="L39" s="40"/>
      <c r="M39" s="40"/>
      <c r="N39" s="40"/>
    </row>
    <row r="40" spans="9:14" customFormat="1" ht="14.25" hidden="1" customHeight="1" x14ac:dyDescent="0.2">
      <c r="I40" s="40"/>
      <c r="J40" s="40"/>
      <c r="K40" s="40"/>
      <c r="L40" s="40"/>
      <c r="M40" s="40"/>
      <c r="N40" s="40"/>
    </row>
    <row r="41" spans="9:14" customFormat="1" ht="14.25" hidden="1" customHeight="1" x14ac:dyDescent="0.2">
      <c r="I41" s="40"/>
      <c r="J41" s="40"/>
      <c r="K41" s="40"/>
      <c r="L41" s="40"/>
      <c r="M41" s="40"/>
      <c r="N41" s="40"/>
    </row>
    <row r="42" spans="9:14" customFormat="1" ht="14.25" hidden="1" customHeight="1" x14ac:dyDescent="0.2">
      <c r="I42" s="40"/>
      <c r="J42" s="40"/>
      <c r="K42" s="40"/>
      <c r="L42" s="40"/>
      <c r="M42" s="40"/>
      <c r="N42" s="40"/>
    </row>
    <row r="43" spans="9:14" customFormat="1" ht="14.25" hidden="1" customHeight="1" x14ac:dyDescent="0.2">
      <c r="I43" s="40"/>
      <c r="J43" s="40"/>
      <c r="K43" s="40"/>
      <c r="L43" s="40"/>
      <c r="M43" s="40"/>
      <c r="N43" s="40"/>
    </row>
    <row r="44" spans="9:14" customFormat="1" ht="14.25" hidden="1" customHeight="1" x14ac:dyDescent="0.2">
      <c r="I44" s="40"/>
      <c r="J44" s="40"/>
      <c r="K44" s="40"/>
      <c r="L44" s="40"/>
      <c r="M44" s="40"/>
      <c r="N44" s="40"/>
    </row>
    <row r="45" spans="9:14" customFormat="1" ht="14.25" hidden="1" customHeight="1" x14ac:dyDescent="0.2">
      <c r="I45" s="40"/>
      <c r="J45" s="40"/>
      <c r="K45" s="40"/>
      <c r="L45" s="40"/>
      <c r="M45" s="40"/>
      <c r="N45" s="40"/>
    </row>
    <row r="46" spans="9:14" customFormat="1" ht="14.25" hidden="1" customHeight="1" x14ac:dyDescent="0.2">
      <c r="I46" s="40"/>
      <c r="J46" s="40"/>
      <c r="K46" s="40"/>
      <c r="L46" s="40"/>
      <c r="M46" s="40"/>
      <c r="N46" s="40"/>
    </row>
    <row r="47" spans="9:14" customFormat="1" ht="14.25" hidden="1" customHeight="1" x14ac:dyDescent="0.2">
      <c r="I47" s="40"/>
      <c r="J47" s="40"/>
      <c r="K47" s="40"/>
      <c r="L47" s="40"/>
      <c r="M47" s="40"/>
      <c r="N47" s="40"/>
    </row>
    <row r="48" spans="9:14" customFormat="1" ht="14.25" hidden="1" customHeight="1" x14ac:dyDescent="0.2">
      <c r="I48" s="40"/>
      <c r="J48" s="40"/>
      <c r="K48" s="40"/>
      <c r="L48" s="40"/>
      <c r="M48" s="40"/>
      <c r="N48" s="40"/>
    </row>
    <row r="49" ht="14.25" hidden="1" customHeight="1" x14ac:dyDescent="0.2"/>
    <row r="50" ht="14.25" hidden="1" customHeight="1" x14ac:dyDescent="0.2"/>
    <row r="51" ht="14.25" hidden="1" customHeight="1" x14ac:dyDescent="0.2"/>
    <row r="52" ht="14.25" hidden="1" customHeight="1" x14ac:dyDescent="0.2"/>
    <row r="53" ht="14.25" hidden="1" customHeight="1" x14ac:dyDescent="0.2"/>
    <row r="54" ht="14.25" hidden="1" customHeight="1" x14ac:dyDescent="0.2"/>
    <row r="55" ht="14.25" hidden="1" customHeight="1" x14ac:dyDescent="0.2"/>
    <row r="56" ht="14.25" hidden="1" customHeight="1" x14ac:dyDescent="0.2"/>
    <row r="57" ht="14.25" hidden="1" customHeight="1" x14ac:dyDescent="0.2"/>
    <row r="58" ht="14.25" hidden="1" customHeight="1" x14ac:dyDescent="0.2"/>
    <row r="59" ht="14.25" hidden="1" customHeight="1" x14ac:dyDescent="0.2"/>
    <row r="60" ht="14.25" hidden="1" customHeight="1" x14ac:dyDescent="0.2"/>
    <row r="61" ht="14.25" hidden="1" customHeight="1" x14ac:dyDescent="0.2"/>
    <row r="62" ht="14.25" hidden="1" customHeight="1" x14ac:dyDescent="0.2"/>
    <row r="63" ht="14.25" hidden="1" customHeight="1" x14ac:dyDescent="0.2"/>
    <row r="64" ht="14.25" hidden="1" customHeight="1" x14ac:dyDescent="0.2"/>
    <row r="65" ht="14.25" hidden="1" customHeight="1" x14ac:dyDescent="0.2"/>
    <row r="66" ht="14.25" hidden="1" customHeight="1" x14ac:dyDescent="0.2"/>
    <row r="67" ht="14.25" hidden="1" customHeight="1" x14ac:dyDescent="0.2"/>
    <row r="68" ht="14.25" hidden="1" customHeight="1" x14ac:dyDescent="0.2"/>
    <row r="69" ht="14.25" hidden="1" customHeight="1" x14ac:dyDescent="0.2"/>
    <row r="70" ht="14.25" hidden="1" customHeight="1" x14ac:dyDescent="0.2"/>
    <row r="71" ht="14.25" hidden="1" customHeight="1" x14ac:dyDescent="0.2"/>
    <row r="72" ht="14.25" hidden="1" customHeight="1" x14ac:dyDescent="0.2"/>
    <row r="73" ht="14.25" hidden="1" customHeight="1" x14ac:dyDescent="0.2"/>
    <row r="74" ht="14.25" hidden="1" customHeight="1" x14ac:dyDescent="0.2"/>
    <row r="75" ht="14.25" hidden="1" customHeight="1" x14ac:dyDescent="0.2"/>
    <row r="76" ht="14.25" hidden="1" customHeight="1" x14ac:dyDescent="0.2"/>
    <row r="77" ht="14.25" hidden="1" customHeight="1" x14ac:dyDescent="0.2"/>
    <row r="78" ht="14.25" hidden="1" customHeight="1" x14ac:dyDescent="0.2"/>
    <row r="79" ht="14.25" hidden="1" customHeight="1" x14ac:dyDescent="0.2"/>
    <row r="80" ht="14.25" hidden="1" customHeight="1" x14ac:dyDescent="0.2"/>
    <row r="81" ht="14.25" hidden="1" customHeight="1" x14ac:dyDescent="0.2"/>
    <row r="82" ht="14.25" hidden="1" customHeight="1" x14ac:dyDescent="0.2"/>
    <row r="83" ht="14.25" hidden="1" customHeight="1" x14ac:dyDescent="0.2"/>
    <row r="84" ht="14.25" hidden="1" customHeight="1" x14ac:dyDescent="0.2"/>
    <row r="85" ht="14.25" hidden="1" customHeight="1" x14ac:dyDescent="0.2"/>
    <row r="86" ht="14.25" hidden="1" customHeight="1" x14ac:dyDescent="0.2"/>
    <row r="87" ht="14.25" hidden="1" customHeight="1" x14ac:dyDescent="0.2"/>
    <row r="88" ht="14.25" hidden="1" customHeight="1" x14ac:dyDescent="0.2"/>
    <row r="89" ht="14.25" hidden="1" customHeight="1" x14ac:dyDescent="0.2"/>
    <row r="90" ht="14.25" hidden="1" customHeight="1" x14ac:dyDescent="0.2"/>
    <row r="91" ht="14.25" hidden="1" customHeight="1" x14ac:dyDescent="0.2"/>
    <row r="92" ht="14.25" hidden="1" customHeight="1" x14ac:dyDescent="0.2"/>
    <row r="93" ht="14.25" hidden="1" customHeight="1" x14ac:dyDescent="0.2"/>
    <row r="94" ht="14.25" hidden="1" customHeight="1" x14ac:dyDescent="0.2"/>
    <row r="95" ht="14.25" hidden="1" customHeight="1" x14ac:dyDescent="0.2"/>
    <row r="96" ht="14.25" hidden="1" customHeight="1" x14ac:dyDescent="0.2"/>
    <row r="97" ht="14.25" hidden="1" customHeight="1" x14ac:dyDescent="0.2"/>
    <row r="98" ht="14.25" hidden="1" customHeight="1" x14ac:dyDescent="0.2"/>
    <row r="99" ht="14.25" hidden="1" customHeight="1" x14ac:dyDescent="0.2"/>
    <row r="100" ht="14.25" hidden="1" customHeight="1" x14ac:dyDescent="0.2"/>
    <row r="101" ht="13.9" hidden="1" customHeight="1" x14ac:dyDescent="0.2"/>
    <row r="102" ht="13.9" hidden="1" customHeight="1" x14ac:dyDescent="0.2"/>
    <row r="103" ht="13.9" hidden="1" customHeight="1" x14ac:dyDescent="0.2"/>
    <row r="104" ht="13.9" hidden="1" customHeight="1" x14ac:dyDescent="0.2"/>
    <row r="105" ht="13.9" hidden="1" customHeight="1" x14ac:dyDescent="0.2"/>
    <row r="106" ht="13.9" hidden="1" customHeight="1" x14ac:dyDescent="0.2"/>
    <row r="107" ht="13.9" hidden="1" customHeight="1" x14ac:dyDescent="0.2"/>
    <row r="108" ht="13.9" hidden="1" customHeight="1" x14ac:dyDescent="0.2"/>
    <row r="109" ht="13.9" hidden="1" customHeight="1" x14ac:dyDescent="0.2"/>
    <row r="110" ht="13.9" hidden="1" customHeight="1" x14ac:dyDescent="0.2"/>
    <row r="111" ht="13.9" hidden="1" customHeight="1" x14ac:dyDescent="0.2"/>
    <row r="112" ht="13.9" hidden="1" customHeight="1" x14ac:dyDescent="0.2"/>
    <row r="113" ht="13.9" hidden="1" customHeight="1" x14ac:dyDescent="0.2"/>
    <row r="114" ht="13.9" hidden="1" customHeight="1" x14ac:dyDescent="0.2"/>
    <row r="115" ht="13.9" hidden="1" customHeight="1" x14ac:dyDescent="0.2"/>
    <row r="116" ht="13.9" hidden="1" customHeight="1" x14ac:dyDescent="0.2"/>
    <row r="117" ht="13.9" hidden="1" customHeight="1" x14ac:dyDescent="0.2"/>
    <row r="118" ht="13.9" hidden="1" customHeight="1" x14ac:dyDescent="0.2"/>
    <row r="119" ht="13.9" hidden="1" customHeight="1" x14ac:dyDescent="0.2"/>
    <row r="120" ht="13.9" hidden="1" customHeight="1" x14ac:dyDescent="0.2"/>
    <row r="121" ht="13.9" hidden="1" customHeight="1" x14ac:dyDescent="0.2"/>
    <row r="122" ht="13.9" hidden="1" customHeight="1" x14ac:dyDescent="0.2"/>
    <row r="123" ht="13.9" hidden="1" customHeight="1" x14ac:dyDescent="0.2"/>
    <row r="124" ht="13.9" hidden="1" customHeight="1" x14ac:dyDescent="0.2"/>
  </sheetData>
  <sheetProtection algorithmName="SHA-512" hashValue="Wj8rcD8BEuTMnXSMZFEoyXxQTec8CWQ+Pbam5jv25wqUpBN6CPJZKeTx9cccUjQOdaoDluD084Iqj0e/BUvodA==" saltValue="iuuxcuykU6W0d6mOvPsotQ==" spinCount="100000" sheet="1" objects="1" scenarios="1"/>
  <mergeCells count="15">
    <mergeCell ref="M6:M7"/>
    <mergeCell ref="M9:M10"/>
    <mergeCell ref="I20:I21"/>
    <mergeCell ref="K20:K21"/>
    <mergeCell ref="K11:K12"/>
    <mergeCell ref="M14:M15"/>
    <mergeCell ref="I14:I15"/>
    <mergeCell ref="K14:K15"/>
    <mergeCell ref="I17:I18"/>
    <mergeCell ref="K17:K18"/>
    <mergeCell ref="I23:I24"/>
    <mergeCell ref="K23:K24"/>
    <mergeCell ref="I8:I9"/>
    <mergeCell ref="K8:K9"/>
    <mergeCell ref="I11:I12"/>
  </mergeCells>
  <hyperlinks>
    <hyperlink ref="I8:I9" location="Übersicht!A1" display="Übersicht" xr:uid="{98886205-65E9-4C5E-A105-23EA1F8CE2E7}"/>
    <hyperlink ref="I14:I15" location="'Vergleich Strom 2024 Bas.''21'!A1" display="Vergleich Strom 2024 Bas.'21" xr:uid="{867EB163-E625-4722-A177-0E894752ED8A}"/>
    <hyperlink ref="I20:I21" location="'Vergleich Gas 2024 Basis 2021'!A1" display="Vergleich Gas 2024 Basis 2021" xr:uid="{A3ADB561-073D-4279-B8C7-1DE489A469DD}"/>
    <hyperlink ref="I23:I24" location="'Preisindizes Gas 2024 Bas.''21'!A1" display="Preisindizes Gas 2024 Bas.'21" xr:uid="{F7718E1B-770E-4A91-9B3B-177284031E3E}"/>
    <hyperlink ref="K8:K9" location="'Basisreihen Destatis 2024 B.''21'!A1" display="Basisreihen Destatis 2024 B.'21" xr:uid="{530F25B3-86FD-4E76-ACE9-78CAA61D3AD1}"/>
    <hyperlink ref="K11:K12" location="'Grafik Entwicklung 2024 Bas.''21'!A1" display="Grafik Entwicklung 2024 Bas.'21" xr:uid="{BE471441-B841-4DCA-91EB-5FAA489E578B}"/>
    <hyperlink ref="I11:I12" location="'Vorgehensweise &amp; Changelog'!A1" display="Vorgehensweise &amp; Changelog" xr:uid="{27D8A514-0991-443F-AFC9-7E64C327C457}"/>
    <hyperlink ref="E18" r:id="rId1" xr:uid="{22382919-4864-477B-A4BA-EED863AD556C}"/>
    <hyperlink ref="E14" r:id="rId2" xr:uid="{F38EDCAE-3F24-4B4E-B934-0EA4FFF4A0C7}"/>
    <hyperlink ref="E16" r:id="rId3" xr:uid="{D578E43C-4347-4D37-8B3D-63973082C7AA}"/>
    <hyperlink ref="I17:I18" location="'Preisindizes Strom 2024 Bas.''21'!A1" display="Preisindizes Strom 2024 Bas.'21" xr:uid="{D1045E85-2F48-4FE3-B405-B7615C5046FF}"/>
    <hyperlink ref="E12" r:id="rId4" xr:uid="{6E776286-46B4-46D7-82FD-4046A36F9878}"/>
    <hyperlink ref="E20" r:id="rId5" xr:uid="{030EAE1A-ABDF-4398-BAAF-3CA20ED8F4A2}"/>
  </hyperlinks>
  <pageMargins left="0.25" right="0.25" top="0.75" bottom="0.75" header="0.3" footer="0.3"/>
  <pageSetup paperSize="9" scale="74" orientation="landscape" horizontalDpi="4294967292" r:id="rId6"/>
  <headerFooter>
    <oddFooter>&amp;L&amp;"Arial,Standard"&amp;9&amp;K00-048&amp;F / &amp;A&amp;C&amp;"Arial,Standard"&amp;9&amp;K00-048&amp;D&amp;R&amp;"Arial,Standard"&amp;9&amp;K00-048&amp;P von &amp;N</oddFooter>
  </headerFooter>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D250A-AF18-4C74-ADE6-8FE41E91D286}">
  <sheetPr codeName="Tabelle2">
    <tabColor theme="0"/>
    <pageSetUpPr fitToPage="1"/>
  </sheetPr>
  <dimension ref="A1:U61"/>
  <sheetViews>
    <sheetView zoomScale="85" zoomScaleNormal="85" workbookViewId="0">
      <pane ySplit="7" topLeftCell="A8" activePane="bottomLeft" state="frozen"/>
      <selection activeCell="B34" sqref="B34"/>
      <selection pane="bottomLeft"/>
    </sheetView>
  </sheetViews>
  <sheetFormatPr baseColWidth="10" defaultColWidth="11.42578125" defaultRowHeight="12.75" x14ac:dyDescent="0.2"/>
  <cols>
    <col min="1" max="1" width="6.7109375" style="1" customWidth="1"/>
    <col min="2" max="2" width="76.42578125" style="1" customWidth="1"/>
    <col min="3" max="3" width="52.42578125" style="1" customWidth="1"/>
    <col min="4" max="5" width="30.7109375" style="1" customWidth="1"/>
    <col min="6" max="11" width="12.7109375" style="1" customWidth="1"/>
    <col min="12" max="12" width="100.7109375" style="1" customWidth="1"/>
    <col min="13" max="13" width="117.140625" style="1" bestFit="1" customWidth="1"/>
    <col min="14" max="16384" width="11.42578125" style="1"/>
  </cols>
  <sheetData>
    <row r="1" spans="1:21" x14ac:dyDescent="0.2">
      <c r="A1" s="58"/>
    </row>
    <row r="2" spans="1:21" x14ac:dyDescent="0.2">
      <c r="A2" s="58"/>
    </row>
    <row r="3" spans="1:21" x14ac:dyDescent="0.2">
      <c r="A3" s="56" t="str">
        <f>Start!$C$6</f>
        <v>Preisindizes nach § 6a Gas-&amp; StromNEV für 2024</v>
      </c>
    </row>
    <row r="4" spans="1:21" x14ac:dyDescent="0.2">
      <c r="A4" s="57" t="s">
        <v>397</v>
      </c>
    </row>
    <row r="5" spans="1:21" ht="14.25" x14ac:dyDescent="0.2">
      <c r="A5" s="57" t="s">
        <v>360</v>
      </c>
      <c r="B5" s="54" t="s">
        <v>0</v>
      </c>
    </row>
    <row r="7" spans="1:21" ht="68.25" customHeight="1" x14ac:dyDescent="0.2">
      <c r="B7" s="4" t="s">
        <v>1</v>
      </c>
      <c r="C7" s="5" t="s">
        <v>2</v>
      </c>
      <c r="D7" s="5" t="s">
        <v>3</v>
      </c>
      <c r="E7" s="5" t="s">
        <v>4</v>
      </c>
      <c r="F7" s="5" t="s">
        <v>5</v>
      </c>
      <c r="G7" s="5" t="s">
        <v>385</v>
      </c>
      <c r="H7" s="5" t="s">
        <v>366</v>
      </c>
      <c r="I7" s="6" t="s">
        <v>367</v>
      </c>
      <c r="J7" s="6" t="s">
        <v>6</v>
      </c>
      <c r="K7" s="6" t="s">
        <v>7</v>
      </c>
      <c r="L7" s="55" t="s">
        <v>8</v>
      </c>
      <c r="M7" s="6" t="s">
        <v>9</v>
      </c>
    </row>
    <row r="8" spans="1:21" x14ac:dyDescent="0.2">
      <c r="B8" s="7"/>
      <c r="C8" s="7"/>
      <c r="D8" s="7"/>
      <c r="E8" s="7"/>
      <c r="F8" s="7"/>
      <c r="G8" s="7"/>
      <c r="H8" s="7"/>
      <c r="I8" s="7"/>
      <c r="J8" s="7"/>
      <c r="K8" s="7"/>
      <c r="L8" s="7"/>
      <c r="M8" s="7"/>
    </row>
    <row r="9" spans="1:21" x14ac:dyDescent="0.2">
      <c r="B9" s="8" t="s">
        <v>10</v>
      </c>
      <c r="C9" s="7"/>
      <c r="D9" s="7"/>
      <c r="E9" s="7"/>
      <c r="F9" s="7"/>
      <c r="G9" s="7"/>
      <c r="H9" s="7"/>
      <c r="I9" s="7"/>
      <c r="J9" s="7"/>
      <c r="K9" s="7"/>
      <c r="L9" s="7"/>
      <c r="M9" s="7"/>
    </row>
    <row r="10" spans="1:21" ht="25.5" x14ac:dyDescent="0.2">
      <c r="B10" s="9" t="s">
        <v>11</v>
      </c>
      <c r="C10" s="10" t="s">
        <v>12</v>
      </c>
      <c r="D10" s="10" t="s">
        <v>13</v>
      </c>
      <c r="E10" s="11" t="s">
        <v>14</v>
      </c>
      <c r="F10" s="10"/>
      <c r="G10" s="274">
        <v>2021</v>
      </c>
      <c r="H10" s="274">
        <v>2015</v>
      </c>
      <c r="I10" s="274">
        <v>2015</v>
      </c>
      <c r="J10" s="275">
        <v>2010</v>
      </c>
      <c r="K10" s="274">
        <v>2010</v>
      </c>
      <c r="L10" s="269"/>
      <c r="M10" s="15" t="s">
        <v>391</v>
      </c>
    </row>
    <row r="11" spans="1:21" ht="38.25" x14ac:dyDescent="0.2">
      <c r="B11" s="16" t="s">
        <v>15</v>
      </c>
      <c r="C11" s="17" t="s">
        <v>12</v>
      </c>
      <c r="D11" s="17" t="s">
        <v>16</v>
      </c>
      <c r="E11" s="18" t="s">
        <v>17</v>
      </c>
      <c r="F11" s="17"/>
      <c r="G11" s="12">
        <v>2021</v>
      </c>
      <c r="H11" s="19">
        <v>2015</v>
      </c>
      <c r="I11" s="19">
        <v>2015</v>
      </c>
      <c r="J11" s="20">
        <v>2010</v>
      </c>
      <c r="K11" s="19">
        <v>2010</v>
      </c>
      <c r="L11" s="286"/>
      <c r="M11" s="22" t="s">
        <v>392</v>
      </c>
    </row>
    <row r="12" spans="1:21" ht="25.5" x14ac:dyDescent="0.2">
      <c r="B12" s="16" t="s">
        <v>18</v>
      </c>
      <c r="C12" s="17" t="s">
        <v>19</v>
      </c>
      <c r="D12" s="17" t="s">
        <v>20</v>
      </c>
      <c r="E12" s="18" t="s">
        <v>21</v>
      </c>
      <c r="F12" s="17"/>
      <c r="G12" s="12">
        <v>2021</v>
      </c>
      <c r="H12" s="19">
        <v>2015</v>
      </c>
      <c r="I12" s="19">
        <v>2015</v>
      </c>
      <c r="J12" s="20">
        <v>2010</v>
      </c>
      <c r="K12" s="26">
        <v>2010</v>
      </c>
      <c r="L12" s="286" t="s">
        <v>370</v>
      </c>
      <c r="M12" s="22" t="s">
        <v>393</v>
      </c>
    </row>
    <row r="13" spans="1:21" x14ac:dyDescent="0.2">
      <c r="B13" s="16" t="s">
        <v>22</v>
      </c>
      <c r="C13" s="17" t="s">
        <v>19</v>
      </c>
      <c r="D13" s="17" t="s">
        <v>23</v>
      </c>
      <c r="E13" s="18" t="s">
        <v>24</v>
      </c>
      <c r="F13" s="17"/>
      <c r="G13" s="12">
        <v>2021</v>
      </c>
      <c r="H13" s="19">
        <v>2015</v>
      </c>
      <c r="I13" s="19">
        <v>2015</v>
      </c>
      <c r="J13" s="20">
        <v>2010</v>
      </c>
      <c r="K13" s="19">
        <v>2010</v>
      </c>
      <c r="L13" s="21" t="s">
        <v>114</v>
      </c>
      <c r="M13" s="22" t="s">
        <v>394</v>
      </c>
    </row>
    <row r="14" spans="1:21" ht="25.5" x14ac:dyDescent="0.2">
      <c r="B14" s="16" t="s">
        <v>25</v>
      </c>
      <c r="C14" s="17" t="s">
        <v>19</v>
      </c>
      <c r="D14" s="17" t="s">
        <v>26</v>
      </c>
      <c r="E14" s="18" t="s">
        <v>27</v>
      </c>
      <c r="F14" s="17"/>
      <c r="G14" s="12">
        <v>2021</v>
      </c>
      <c r="H14" s="19">
        <v>2015</v>
      </c>
      <c r="I14" s="19">
        <v>2015</v>
      </c>
      <c r="J14" s="20">
        <v>2010</v>
      </c>
      <c r="K14" s="20">
        <v>2010</v>
      </c>
      <c r="L14" s="21" t="s">
        <v>371</v>
      </c>
      <c r="M14" s="22" t="s">
        <v>394</v>
      </c>
    </row>
    <row r="15" spans="1:21" x14ac:dyDescent="0.2">
      <c r="B15" s="23" t="s">
        <v>28</v>
      </c>
      <c r="C15" s="24" t="s">
        <v>19</v>
      </c>
      <c r="D15" s="24" t="s">
        <v>29</v>
      </c>
      <c r="E15" s="25" t="s">
        <v>30</v>
      </c>
      <c r="F15" s="24"/>
      <c r="G15" s="26"/>
      <c r="H15" s="27"/>
      <c r="I15" s="27"/>
      <c r="J15" s="27">
        <v>2010</v>
      </c>
      <c r="K15" s="27">
        <v>2010</v>
      </c>
      <c r="L15" s="24" t="s">
        <v>372</v>
      </c>
      <c r="M15" s="62" t="s">
        <v>394</v>
      </c>
    </row>
    <row r="16" spans="1:21" x14ac:dyDescent="0.2">
      <c r="B16" s="23" t="s">
        <v>28</v>
      </c>
      <c r="C16" s="24" t="s">
        <v>19</v>
      </c>
      <c r="D16" s="7" t="s">
        <v>113</v>
      </c>
      <c r="E16" s="68" t="s">
        <v>30</v>
      </c>
      <c r="F16" s="39"/>
      <c r="G16" s="61">
        <v>2021</v>
      </c>
      <c r="H16" s="61">
        <v>2015</v>
      </c>
      <c r="I16" s="61">
        <v>2015</v>
      </c>
      <c r="J16" s="61"/>
      <c r="K16" s="61"/>
      <c r="L16" s="39" t="s">
        <v>373</v>
      </c>
      <c r="M16" s="69" t="s">
        <v>394</v>
      </c>
      <c r="U16" s="269"/>
    </row>
    <row r="17" spans="2:13" x14ac:dyDescent="0.2">
      <c r="B17" s="7"/>
      <c r="C17" s="7"/>
      <c r="D17" s="7"/>
      <c r="E17" s="30"/>
      <c r="F17" s="7"/>
      <c r="G17" s="31"/>
      <c r="H17" s="31"/>
      <c r="I17" s="31"/>
      <c r="J17" s="31"/>
      <c r="K17" s="31"/>
      <c r="L17" s="7"/>
      <c r="M17" s="7"/>
    </row>
    <row r="18" spans="2:13" x14ac:dyDescent="0.2">
      <c r="B18" s="8" t="s">
        <v>31</v>
      </c>
      <c r="C18" s="7"/>
      <c r="D18" s="7"/>
      <c r="E18" s="30"/>
      <c r="F18" s="7"/>
      <c r="G18" s="31"/>
      <c r="H18" s="31"/>
      <c r="I18" s="31"/>
      <c r="J18" s="31"/>
      <c r="K18" s="31"/>
      <c r="L18" s="7"/>
      <c r="M18" s="7"/>
    </row>
    <row r="19" spans="2:13" x14ac:dyDescent="0.2">
      <c r="B19" s="32" t="s">
        <v>32</v>
      </c>
      <c r="C19" s="7"/>
      <c r="D19" s="7"/>
      <c r="E19" s="30"/>
      <c r="F19" s="7"/>
      <c r="G19" s="31"/>
      <c r="H19" s="31"/>
      <c r="I19" s="31"/>
      <c r="J19" s="31"/>
      <c r="K19" s="31"/>
      <c r="L19" s="7"/>
      <c r="M19" s="7"/>
    </row>
    <row r="20" spans="2:13" ht="25.5" x14ac:dyDescent="0.2">
      <c r="B20" s="9" t="s">
        <v>33</v>
      </c>
      <c r="C20" s="10" t="s">
        <v>12</v>
      </c>
      <c r="D20" s="10" t="s">
        <v>13</v>
      </c>
      <c r="E20" s="11" t="s">
        <v>34</v>
      </c>
      <c r="F20" s="278" t="s">
        <v>35</v>
      </c>
      <c r="G20" s="278">
        <v>2021</v>
      </c>
      <c r="H20" s="12">
        <v>2015</v>
      </c>
      <c r="I20" s="12">
        <v>2015</v>
      </c>
      <c r="J20" s="13">
        <v>2010</v>
      </c>
      <c r="K20" s="12">
        <v>2005</v>
      </c>
      <c r="L20" s="269"/>
      <c r="M20" s="15" t="s">
        <v>391</v>
      </c>
    </row>
    <row r="21" spans="2:13" ht="25.5" x14ac:dyDescent="0.2">
      <c r="B21" s="16" t="s">
        <v>36</v>
      </c>
      <c r="C21" s="17" t="s">
        <v>12</v>
      </c>
      <c r="D21" s="17" t="s">
        <v>16</v>
      </c>
      <c r="E21" s="18" t="s">
        <v>37</v>
      </c>
      <c r="F21" s="279" t="s">
        <v>35</v>
      </c>
      <c r="G21" s="279">
        <v>2021</v>
      </c>
      <c r="H21" s="19">
        <v>2015</v>
      </c>
      <c r="I21" s="19">
        <v>2015</v>
      </c>
      <c r="J21" s="20">
        <v>2010</v>
      </c>
      <c r="K21" s="19">
        <v>2005</v>
      </c>
      <c r="L21" s="286"/>
      <c r="M21" s="22" t="s">
        <v>392</v>
      </c>
    </row>
    <row r="22" spans="2:13" ht="38.25" x14ac:dyDescent="0.2">
      <c r="B22" s="23" t="s">
        <v>38</v>
      </c>
      <c r="C22" s="24" t="s">
        <v>12</v>
      </c>
      <c r="D22" s="24" t="s">
        <v>39</v>
      </c>
      <c r="E22" s="25" t="s">
        <v>40</v>
      </c>
      <c r="F22" s="280" t="s">
        <v>41</v>
      </c>
      <c r="G22" s="280">
        <v>1913</v>
      </c>
      <c r="H22" s="26">
        <v>1913</v>
      </c>
      <c r="I22" s="26">
        <v>1913</v>
      </c>
      <c r="J22" s="27">
        <v>1913</v>
      </c>
      <c r="K22" s="26">
        <v>1913</v>
      </c>
      <c r="L22" s="327" t="s">
        <v>42</v>
      </c>
      <c r="M22" s="29" t="s">
        <v>395</v>
      </c>
    </row>
    <row r="23" spans="2:13" x14ac:dyDescent="0.2">
      <c r="B23" s="7"/>
      <c r="C23" s="7"/>
      <c r="D23" s="7"/>
      <c r="E23" s="30"/>
      <c r="F23" s="31"/>
      <c r="G23" s="31"/>
      <c r="H23" s="31"/>
      <c r="I23" s="31"/>
      <c r="J23" s="31"/>
      <c r="K23" s="31"/>
      <c r="L23" s="7"/>
      <c r="M23" s="7"/>
    </row>
    <row r="24" spans="2:13" x14ac:dyDescent="0.2">
      <c r="B24" s="8" t="s">
        <v>43</v>
      </c>
      <c r="C24" s="7"/>
      <c r="D24" s="7"/>
      <c r="E24" s="30"/>
      <c r="F24" s="31"/>
      <c r="G24" s="31"/>
      <c r="H24" s="31"/>
      <c r="I24" s="31"/>
      <c r="J24" s="31"/>
      <c r="K24" s="31"/>
      <c r="L24" s="7"/>
      <c r="M24" s="7"/>
    </row>
    <row r="25" spans="2:13" x14ac:dyDescent="0.2">
      <c r="B25" s="9" t="s">
        <v>44</v>
      </c>
      <c r="C25" s="10" t="s">
        <v>19</v>
      </c>
      <c r="D25" s="10" t="s">
        <v>45</v>
      </c>
      <c r="E25" s="11" t="s">
        <v>46</v>
      </c>
      <c r="F25" s="12" t="s">
        <v>47</v>
      </c>
      <c r="G25" s="12">
        <v>2000</v>
      </c>
      <c r="H25" s="12">
        <v>2000</v>
      </c>
      <c r="I25" s="13">
        <v>2000</v>
      </c>
      <c r="J25" s="13">
        <v>2000</v>
      </c>
      <c r="K25" s="13">
        <v>2000</v>
      </c>
      <c r="L25" s="39" t="s">
        <v>361</v>
      </c>
      <c r="M25" s="14"/>
    </row>
    <row r="26" spans="2:13" x14ac:dyDescent="0.2">
      <c r="B26" s="16" t="s">
        <v>48</v>
      </c>
      <c r="C26" s="17" t="s">
        <v>19</v>
      </c>
      <c r="D26" s="17" t="s">
        <v>49</v>
      </c>
      <c r="E26" s="18" t="s">
        <v>50</v>
      </c>
      <c r="F26" s="19" t="s">
        <v>51</v>
      </c>
      <c r="G26" s="19">
        <v>2000</v>
      </c>
      <c r="H26" s="19">
        <v>2000</v>
      </c>
      <c r="I26" s="20">
        <v>2000</v>
      </c>
      <c r="J26" s="20">
        <v>2000</v>
      </c>
      <c r="K26" s="20">
        <v>2000</v>
      </c>
      <c r="L26" s="21"/>
      <c r="M26" s="21"/>
    </row>
    <row r="27" spans="2:13" x14ac:dyDescent="0.2">
      <c r="B27" s="16" t="s">
        <v>52</v>
      </c>
      <c r="C27" s="17" t="s">
        <v>19</v>
      </c>
      <c r="D27" s="17" t="s">
        <v>53</v>
      </c>
      <c r="E27" s="18" t="s">
        <v>54</v>
      </c>
      <c r="F27" s="19">
        <v>1968</v>
      </c>
      <c r="G27" s="19">
        <v>1991</v>
      </c>
      <c r="H27" s="19">
        <v>1991</v>
      </c>
      <c r="I27" s="20">
        <v>1991</v>
      </c>
      <c r="J27" s="20">
        <v>1991</v>
      </c>
      <c r="K27" s="20">
        <v>1991</v>
      </c>
      <c r="L27" s="21"/>
      <c r="M27" s="21"/>
    </row>
    <row r="28" spans="2:13" x14ac:dyDescent="0.2">
      <c r="B28" s="16" t="s">
        <v>55</v>
      </c>
      <c r="C28" s="17" t="s">
        <v>19</v>
      </c>
      <c r="D28" s="17" t="s">
        <v>56</v>
      </c>
      <c r="E28" s="18" t="s">
        <v>57</v>
      </c>
      <c r="F28" s="19" t="s">
        <v>58</v>
      </c>
      <c r="G28" s="19">
        <v>1991</v>
      </c>
      <c r="H28" s="19">
        <v>1991</v>
      </c>
      <c r="I28" s="20">
        <v>1991</v>
      </c>
      <c r="J28" s="20">
        <v>1991</v>
      </c>
      <c r="K28" s="20">
        <v>1991</v>
      </c>
      <c r="L28" s="21"/>
      <c r="M28" s="21"/>
    </row>
    <row r="29" spans="2:13" x14ac:dyDescent="0.2">
      <c r="B29" s="63" t="s">
        <v>59</v>
      </c>
      <c r="C29" s="64" t="s">
        <v>19</v>
      </c>
      <c r="D29" s="64" t="s">
        <v>60</v>
      </c>
      <c r="E29" s="65" t="s">
        <v>61</v>
      </c>
      <c r="F29" s="66" t="s">
        <v>58</v>
      </c>
      <c r="G29" s="66">
        <v>1991</v>
      </c>
      <c r="H29" s="66">
        <v>1991</v>
      </c>
      <c r="I29" s="66">
        <v>1991</v>
      </c>
      <c r="J29" s="66">
        <v>1991</v>
      </c>
      <c r="K29" s="66">
        <v>1991</v>
      </c>
      <c r="L29" s="64"/>
      <c r="M29" s="67"/>
    </row>
    <row r="30" spans="2:13" x14ac:dyDescent="0.2">
      <c r="B30" s="16" t="s">
        <v>62</v>
      </c>
      <c r="C30" s="17" t="s">
        <v>19</v>
      </c>
      <c r="D30" s="17" t="s">
        <v>63</v>
      </c>
      <c r="E30" s="18" t="s">
        <v>64</v>
      </c>
      <c r="F30" s="19" t="s">
        <v>65</v>
      </c>
      <c r="G30" s="19">
        <v>1991</v>
      </c>
      <c r="H30" s="19">
        <v>1991</v>
      </c>
      <c r="I30" s="20">
        <v>1991</v>
      </c>
      <c r="J30" s="20">
        <v>1991</v>
      </c>
      <c r="K30" s="20">
        <v>1991</v>
      </c>
      <c r="L30" s="21"/>
      <c r="M30" s="21"/>
    </row>
    <row r="31" spans="2:13" ht="25.5" x14ac:dyDescent="0.2">
      <c r="B31" s="23" t="s">
        <v>66</v>
      </c>
      <c r="C31" s="24" t="s">
        <v>19</v>
      </c>
      <c r="D31" s="24" t="s">
        <v>67</v>
      </c>
      <c r="E31" s="25" t="s">
        <v>68</v>
      </c>
      <c r="F31" s="280" t="s">
        <v>69</v>
      </c>
      <c r="G31" s="26">
        <v>2021</v>
      </c>
      <c r="H31" s="26">
        <v>2015</v>
      </c>
      <c r="I31" s="26">
        <v>2015</v>
      </c>
      <c r="J31" s="27">
        <v>2010</v>
      </c>
      <c r="K31" s="27">
        <v>2010</v>
      </c>
      <c r="L31" s="28" t="s">
        <v>70</v>
      </c>
      <c r="M31" s="29" t="s">
        <v>396</v>
      </c>
    </row>
    <row r="34" spans="2:2" x14ac:dyDescent="0.2">
      <c r="B34" s="3" t="s">
        <v>71</v>
      </c>
    </row>
    <row r="36" spans="2:2" x14ac:dyDescent="0.2">
      <c r="B36" s="33" t="s">
        <v>386</v>
      </c>
    </row>
    <row r="37" spans="2:2" x14ac:dyDescent="0.2">
      <c r="B37" s="33" t="s">
        <v>387</v>
      </c>
    </row>
    <row r="39" spans="2:2" x14ac:dyDescent="0.2">
      <c r="B39" s="33" t="s">
        <v>94</v>
      </c>
    </row>
    <row r="40" spans="2:2" x14ac:dyDescent="0.2">
      <c r="B40" s="1" t="s">
        <v>95</v>
      </c>
    </row>
    <row r="41" spans="2:2" x14ac:dyDescent="0.2">
      <c r="B41" s="1" t="s">
        <v>96</v>
      </c>
    </row>
    <row r="42" spans="2:2" x14ac:dyDescent="0.2">
      <c r="B42" s="1" t="s">
        <v>97</v>
      </c>
    </row>
    <row r="43" spans="2:2" x14ac:dyDescent="0.2">
      <c r="B43" s="1" t="s">
        <v>98</v>
      </c>
    </row>
    <row r="45" spans="2:2" x14ac:dyDescent="0.2">
      <c r="B45" s="1" t="s">
        <v>99</v>
      </c>
    </row>
    <row r="46" spans="2:2" x14ac:dyDescent="0.2">
      <c r="B46" s="1" t="s">
        <v>100</v>
      </c>
    </row>
    <row r="48" spans="2:2" x14ac:dyDescent="0.2">
      <c r="B48" s="1" t="s">
        <v>101</v>
      </c>
    </row>
    <row r="49" spans="2:2" x14ac:dyDescent="0.2">
      <c r="B49" s="1" t="s">
        <v>102</v>
      </c>
    </row>
    <row r="50" spans="2:2" x14ac:dyDescent="0.2">
      <c r="B50" s="1" t="s">
        <v>103</v>
      </c>
    </row>
    <row r="51" spans="2:2" x14ac:dyDescent="0.2">
      <c r="B51" s="1" t="s">
        <v>104</v>
      </c>
    </row>
    <row r="52" spans="2:2" x14ac:dyDescent="0.2">
      <c r="B52" s="1" t="s">
        <v>105</v>
      </c>
    </row>
    <row r="54" spans="2:2" x14ac:dyDescent="0.2">
      <c r="B54" s="1" t="s">
        <v>106</v>
      </c>
    </row>
    <row r="55" spans="2:2" x14ac:dyDescent="0.2">
      <c r="B55" s="1" t="s">
        <v>107</v>
      </c>
    </row>
    <row r="57" spans="2:2" x14ac:dyDescent="0.2">
      <c r="B57" s="33" t="s">
        <v>108</v>
      </c>
    </row>
    <row r="58" spans="2:2" x14ac:dyDescent="0.2">
      <c r="B58" s="1" t="s">
        <v>109</v>
      </c>
    </row>
    <row r="59" spans="2:2" x14ac:dyDescent="0.2">
      <c r="B59" s="1" t="s">
        <v>110</v>
      </c>
    </row>
    <row r="60" spans="2:2" x14ac:dyDescent="0.2">
      <c r="B60" s="1" t="s">
        <v>111</v>
      </c>
    </row>
    <row r="61" spans="2:2" x14ac:dyDescent="0.2">
      <c r="B61" s="1" t="s">
        <v>112</v>
      </c>
    </row>
  </sheetData>
  <sheetProtection algorithmName="SHA-512" hashValue="63s/wCdsI3eB54wryCrJtEKfJk3RwgXzAZufnswqvaTVR2iHP5yO04XrarpuzB+hp6n4hVVoEzC9MfIJZoGQhg==" saltValue="L2DTiYugiItHzHXFSUXQRQ==" spinCount="100000" sheet="1" objects="1" scenarios="1"/>
  <hyperlinks>
    <hyperlink ref="M10" r:id="rId1" xr:uid="{9AA55F87-4D2A-42D9-AEB5-AA387826790B}"/>
    <hyperlink ref="M11" r:id="rId2" xr:uid="{513B57AE-0DF3-403D-BD3D-ADA562791224}"/>
    <hyperlink ref="M12" r:id="rId3" xr:uid="{43AA1D04-F139-410F-BF3E-EDBDB015155D}"/>
    <hyperlink ref="M13" r:id="rId4" xr:uid="{B69794A4-E637-4C88-ACC6-5E82CF93FEC7}"/>
    <hyperlink ref="M14" r:id="rId5" xr:uid="{ED44E4D2-A68E-4353-A720-8F7D418342E7}"/>
    <hyperlink ref="M15" r:id="rId6" xr:uid="{49B1B971-2DE4-4E3E-A7B9-49621E0F7EED}"/>
    <hyperlink ref="M20" r:id="rId7" xr:uid="{5F2111C5-F8A7-4B52-92CD-B57DC8BDBD9D}"/>
    <hyperlink ref="M21" r:id="rId8" xr:uid="{C60246A9-D327-421B-A827-0555190B8BF8}"/>
    <hyperlink ref="M22" r:id="rId9" xr:uid="{7878C073-9AA2-476B-9420-DBFE575FBEB9}"/>
    <hyperlink ref="M31" r:id="rId10" xr:uid="{7C1FB478-0B47-4DCC-9BCF-3D2EBC333C74}"/>
    <hyperlink ref="M16" r:id="rId11" xr:uid="{D4331C65-39DC-4E20-A99D-E5F1B945C43B}"/>
  </hyperlinks>
  <pageMargins left="0.70866141732283472" right="0.70866141732283472" top="0.74803149606299213" bottom="0.74803149606299213" header="0.31496062992125984" footer="0.31496062992125984"/>
  <pageSetup paperSize="9" scale="22" fitToHeight="0" orientation="landscape" horizontalDpi="4294967292" r:id="rId12"/>
  <headerFooter>
    <oddHeader>&amp;R&amp;"Arial,Kursiv"&amp;8&amp;K00-049Copyright by ANPLICON GmbH  &amp;G</oddHeader>
    <oddFooter>&amp;L&amp;"Arial,Standard"&amp;9&amp;K00-049&amp;F / &amp;A&amp;C&amp;"Arial,Standard"&amp;9&amp;K00-049&amp;D&amp;R&amp;"Arial,Standard"&amp;9&amp;K00-049&amp;P von &amp;N</oddFooter>
  </headerFooter>
  <drawing r:id="rId13"/>
  <legacyDrawingHF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2EDE8-EA54-4314-9CC0-9A8CD9CCFA56}">
  <sheetPr>
    <tabColor theme="0"/>
    <pageSetUpPr fitToPage="1"/>
  </sheetPr>
  <dimension ref="A1:J126"/>
  <sheetViews>
    <sheetView zoomScale="85" zoomScaleNormal="85" workbookViewId="0">
      <pane ySplit="7" topLeftCell="A8" activePane="bottomLeft" state="frozen"/>
      <selection activeCell="B34" sqref="B34"/>
      <selection pane="bottomLeft"/>
    </sheetView>
  </sheetViews>
  <sheetFormatPr baseColWidth="10" defaultColWidth="11.42578125" defaultRowHeight="12.75" x14ac:dyDescent="0.2"/>
  <cols>
    <col min="1" max="1" width="6.7109375" style="1" customWidth="1"/>
    <col min="2" max="2" width="11.42578125" style="1"/>
    <col min="3" max="3" width="91.85546875" style="1" customWidth="1"/>
    <col min="4" max="4" width="105.28515625" style="1" customWidth="1"/>
    <col min="5" max="7" width="11.42578125" style="1"/>
    <col min="8" max="8" width="36.85546875" style="1" customWidth="1"/>
    <col min="9" max="9" width="82.7109375" style="1" customWidth="1"/>
    <col min="10" max="16384" width="11.42578125" style="1"/>
  </cols>
  <sheetData>
    <row r="1" spans="1:10" x14ac:dyDescent="0.2">
      <c r="A1" s="58"/>
    </row>
    <row r="2" spans="1:10" x14ac:dyDescent="0.2">
      <c r="A2" s="58"/>
    </row>
    <row r="3" spans="1:10" x14ac:dyDescent="0.2">
      <c r="A3" s="56" t="str">
        <f>Start!$C$6</f>
        <v>Preisindizes nach § 6a Gas-&amp; StromNEV für 2024</v>
      </c>
    </row>
    <row r="4" spans="1:10" x14ac:dyDescent="0.2">
      <c r="A4" s="57" t="s">
        <v>418</v>
      </c>
    </row>
    <row r="5" spans="1:10" ht="14.25" x14ac:dyDescent="0.2">
      <c r="A5" s="57" t="s">
        <v>89</v>
      </c>
      <c r="B5" s="54" t="s">
        <v>115</v>
      </c>
      <c r="G5" s="54" t="s">
        <v>421</v>
      </c>
    </row>
    <row r="7" spans="1:10" x14ac:dyDescent="0.2">
      <c r="B7" s="34" t="s">
        <v>116</v>
      </c>
      <c r="C7" s="35" t="s">
        <v>117</v>
      </c>
      <c r="D7" s="36" t="s">
        <v>118</v>
      </c>
      <c r="G7" s="34" t="s">
        <v>116</v>
      </c>
      <c r="H7" s="35" t="s">
        <v>419</v>
      </c>
      <c r="I7" s="36" t="s">
        <v>420</v>
      </c>
    </row>
    <row r="8" spans="1:10" ht="14.25" x14ac:dyDescent="0.2">
      <c r="B8" s="75"/>
      <c r="C8" s="76"/>
      <c r="D8" s="70"/>
      <c r="G8" s="75"/>
      <c r="H8" s="76"/>
      <c r="I8" s="70"/>
    </row>
    <row r="9" spans="1:10" x14ac:dyDescent="0.2">
      <c r="B9" s="75" t="s">
        <v>83</v>
      </c>
      <c r="C9" s="77" t="s">
        <v>119</v>
      </c>
      <c r="D9" s="70"/>
      <c r="G9" s="347" t="s">
        <v>418</v>
      </c>
      <c r="H9" s="77"/>
      <c r="I9" s="70"/>
    </row>
    <row r="10" spans="1:10" x14ac:dyDescent="0.2">
      <c r="B10" s="75"/>
      <c r="C10" s="77" t="s">
        <v>120</v>
      </c>
      <c r="D10" s="70"/>
      <c r="G10" s="75" t="s">
        <v>83</v>
      </c>
      <c r="H10" s="77" t="s">
        <v>400</v>
      </c>
      <c r="I10" s="70" t="s">
        <v>422</v>
      </c>
    </row>
    <row r="11" spans="1:10" x14ac:dyDescent="0.2">
      <c r="B11" s="75"/>
      <c r="C11" s="77" t="s">
        <v>121</v>
      </c>
      <c r="D11" s="70"/>
      <c r="G11" s="75" t="s">
        <v>84</v>
      </c>
      <c r="H11" s="77" t="s">
        <v>402</v>
      </c>
      <c r="I11" s="70" t="s">
        <v>423</v>
      </c>
    </row>
    <row r="12" spans="1:10" ht="14.25" x14ac:dyDescent="0.2">
      <c r="B12" s="75"/>
      <c r="C12" s="76"/>
      <c r="D12" s="70"/>
      <c r="G12" s="84"/>
      <c r="H12" s="345"/>
      <c r="I12" s="346"/>
    </row>
    <row r="13" spans="1:10" ht="14.25" x14ac:dyDescent="0.2">
      <c r="B13" s="75"/>
      <c r="C13" s="76"/>
      <c r="D13" s="70"/>
      <c r="F13" s="340"/>
      <c r="G13" s="341"/>
      <c r="H13" s="342"/>
      <c r="I13" s="340"/>
      <c r="J13" s="340"/>
    </row>
    <row r="14" spans="1:10" ht="14.25" x14ac:dyDescent="0.2">
      <c r="B14" s="75"/>
      <c r="C14" s="76"/>
      <c r="D14" s="70"/>
      <c r="F14" s="340"/>
      <c r="G14" s="341"/>
      <c r="H14" s="342"/>
      <c r="I14" s="340"/>
      <c r="J14" s="340"/>
    </row>
    <row r="15" spans="1:10" ht="14.25" x14ac:dyDescent="0.2">
      <c r="B15" s="75"/>
      <c r="C15" s="76"/>
      <c r="D15" s="70"/>
      <c r="F15" s="340"/>
      <c r="G15" s="341"/>
      <c r="H15" s="342"/>
      <c r="I15" s="340"/>
      <c r="J15" s="340"/>
    </row>
    <row r="16" spans="1:10" ht="14.25" x14ac:dyDescent="0.2">
      <c r="B16" s="75"/>
      <c r="C16" s="76"/>
      <c r="D16" s="70"/>
      <c r="F16" s="340"/>
      <c r="G16" s="341"/>
      <c r="H16" s="342"/>
      <c r="I16" s="340"/>
      <c r="J16" s="340"/>
    </row>
    <row r="17" spans="2:10" ht="14.25" x14ac:dyDescent="0.2">
      <c r="B17" s="75"/>
      <c r="C17" s="76"/>
      <c r="D17" s="70"/>
      <c r="F17" s="340"/>
      <c r="G17" s="341"/>
      <c r="H17" s="342"/>
      <c r="I17" s="340"/>
      <c r="J17" s="340"/>
    </row>
    <row r="18" spans="2:10" x14ac:dyDescent="0.2">
      <c r="B18" s="75"/>
      <c r="C18" s="77" t="s">
        <v>122</v>
      </c>
      <c r="D18" s="70"/>
      <c r="F18" s="340"/>
      <c r="G18" s="341"/>
      <c r="H18" s="343"/>
      <c r="I18" s="340"/>
      <c r="J18" s="340"/>
    </row>
    <row r="19" spans="2:10" ht="14.25" x14ac:dyDescent="0.2">
      <c r="B19" s="75"/>
      <c r="C19" s="76"/>
      <c r="D19" s="70"/>
      <c r="F19" s="340"/>
      <c r="G19" s="341"/>
      <c r="H19" s="342"/>
      <c r="I19" s="340"/>
      <c r="J19" s="340"/>
    </row>
    <row r="20" spans="2:10" ht="14.25" x14ac:dyDescent="0.2">
      <c r="B20" s="75"/>
      <c r="C20" s="76"/>
      <c r="D20" s="70"/>
      <c r="F20" s="340"/>
      <c r="G20" s="341"/>
      <c r="H20" s="342"/>
      <c r="I20" s="340"/>
      <c r="J20" s="340"/>
    </row>
    <row r="21" spans="2:10" ht="14.25" x14ac:dyDescent="0.2">
      <c r="B21" s="75"/>
      <c r="C21" s="76"/>
      <c r="D21" s="70"/>
      <c r="F21" s="340"/>
      <c r="G21" s="341"/>
      <c r="H21" s="342"/>
      <c r="I21" s="340"/>
      <c r="J21" s="340"/>
    </row>
    <row r="22" spans="2:10" ht="14.25" x14ac:dyDescent="0.2">
      <c r="B22" s="75"/>
      <c r="C22" s="76"/>
      <c r="D22" s="70"/>
      <c r="F22" s="340"/>
      <c r="G22" s="341"/>
      <c r="H22" s="342"/>
      <c r="I22" s="340"/>
      <c r="J22" s="340"/>
    </row>
    <row r="23" spans="2:10" x14ac:dyDescent="0.2">
      <c r="B23" s="75"/>
      <c r="C23" s="77"/>
      <c r="D23" s="71"/>
      <c r="F23" s="340"/>
      <c r="G23" s="341"/>
      <c r="H23" s="343"/>
      <c r="I23" s="343"/>
      <c r="J23" s="340"/>
    </row>
    <row r="24" spans="2:10" ht="14.25" x14ac:dyDescent="0.2">
      <c r="B24" s="78"/>
      <c r="C24" s="79"/>
      <c r="D24" s="72"/>
      <c r="F24" s="340"/>
      <c r="G24" s="341"/>
      <c r="H24" s="342"/>
      <c r="I24" s="340"/>
      <c r="J24" s="340"/>
    </row>
    <row r="25" spans="2:10" ht="14.25" x14ac:dyDescent="0.2">
      <c r="B25" s="75"/>
      <c r="C25" s="76"/>
      <c r="D25" s="70"/>
      <c r="F25" s="340"/>
      <c r="G25" s="341"/>
      <c r="H25" s="342"/>
      <c r="I25" s="340"/>
      <c r="J25" s="340"/>
    </row>
    <row r="26" spans="2:10" x14ac:dyDescent="0.2">
      <c r="B26" s="75" t="s">
        <v>84</v>
      </c>
      <c r="C26" s="77" t="s">
        <v>123</v>
      </c>
      <c r="D26" s="70"/>
      <c r="F26" s="340"/>
      <c r="G26" s="341"/>
      <c r="H26" s="343"/>
      <c r="I26" s="340"/>
      <c r="J26" s="340"/>
    </row>
    <row r="27" spans="2:10" x14ac:dyDescent="0.2">
      <c r="B27" s="75"/>
      <c r="C27" s="77" t="s">
        <v>124</v>
      </c>
      <c r="D27" s="70"/>
      <c r="F27" s="340"/>
      <c r="G27" s="341"/>
      <c r="H27" s="343"/>
      <c r="I27" s="340"/>
      <c r="J27" s="340"/>
    </row>
    <row r="28" spans="2:10" x14ac:dyDescent="0.2">
      <c r="B28" s="75"/>
      <c r="C28" s="77"/>
      <c r="D28" s="70"/>
      <c r="F28" s="340"/>
      <c r="G28" s="341"/>
      <c r="H28" s="343"/>
      <c r="I28" s="340"/>
      <c r="J28" s="340"/>
    </row>
    <row r="29" spans="2:10" x14ac:dyDescent="0.2">
      <c r="B29" s="75"/>
      <c r="C29" s="77"/>
      <c r="D29" s="70"/>
      <c r="F29" s="340"/>
      <c r="G29" s="341"/>
      <c r="H29" s="343"/>
      <c r="I29" s="340"/>
      <c r="J29" s="340"/>
    </row>
    <row r="30" spans="2:10" ht="14.25" x14ac:dyDescent="0.2">
      <c r="B30" s="75"/>
      <c r="C30" s="76"/>
      <c r="D30" s="70"/>
      <c r="F30" s="340"/>
      <c r="G30" s="341"/>
      <c r="H30" s="342"/>
      <c r="I30" s="340"/>
      <c r="J30" s="340"/>
    </row>
    <row r="31" spans="2:10" ht="14.25" x14ac:dyDescent="0.2">
      <c r="B31" s="75"/>
      <c r="C31" s="76"/>
      <c r="D31" s="70"/>
      <c r="F31" s="340"/>
      <c r="G31" s="341"/>
      <c r="H31" s="342"/>
      <c r="I31" s="340"/>
      <c r="J31" s="340"/>
    </row>
    <row r="32" spans="2:10" ht="14.25" x14ac:dyDescent="0.2">
      <c r="B32" s="75"/>
      <c r="C32" s="76"/>
      <c r="D32" s="70"/>
      <c r="F32" s="340"/>
      <c r="G32" s="341"/>
      <c r="H32" s="342"/>
      <c r="I32" s="340"/>
      <c r="J32" s="340"/>
    </row>
    <row r="33" spans="2:10" ht="14.25" x14ac:dyDescent="0.2">
      <c r="B33" s="75"/>
      <c r="C33" s="76"/>
      <c r="D33" s="70"/>
      <c r="F33" s="340"/>
      <c r="G33" s="341"/>
      <c r="H33" s="342"/>
      <c r="I33" s="340"/>
      <c r="J33" s="340"/>
    </row>
    <row r="34" spans="2:10" ht="14.25" x14ac:dyDescent="0.2">
      <c r="B34" s="75"/>
      <c r="C34" s="76"/>
      <c r="D34" s="70"/>
      <c r="F34" s="340"/>
      <c r="G34" s="341"/>
      <c r="H34" s="342"/>
      <c r="I34" s="340"/>
      <c r="J34" s="340"/>
    </row>
    <row r="35" spans="2:10" ht="25.5" x14ac:dyDescent="0.2">
      <c r="B35" s="75"/>
      <c r="C35" s="80" t="s">
        <v>125</v>
      </c>
      <c r="D35" s="70"/>
      <c r="F35" s="340"/>
      <c r="G35" s="341"/>
      <c r="H35" s="344"/>
      <c r="I35" s="340"/>
      <c r="J35" s="340"/>
    </row>
    <row r="36" spans="2:10" ht="14.25" x14ac:dyDescent="0.2">
      <c r="B36" s="75"/>
      <c r="C36" s="76"/>
      <c r="D36" s="70"/>
      <c r="F36" s="340"/>
      <c r="G36" s="341"/>
      <c r="H36" s="342"/>
      <c r="I36" s="340"/>
      <c r="J36" s="340"/>
    </row>
    <row r="37" spans="2:10" ht="14.25" x14ac:dyDescent="0.2">
      <c r="B37" s="75"/>
      <c r="C37" s="76"/>
      <c r="D37" s="70"/>
      <c r="F37" s="340"/>
      <c r="G37" s="341"/>
      <c r="H37" s="342"/>
      <c r="I37" s="340"/>
      <c r="J37" s="340"/>
    </row>
    <row r="38" spans="2:10" ht="14.25" x14ac:dyDescent="0.2">
      <c r="B38" s="75"/>
      <c r="C38" s="76"/>
      <c r="D38" s="70"/>
      <c r="F38" s="340"/>
      <c r="G38" s="341"/>
      <c r="H38" s="342"/>
      <c r="I38" s="340"/>
      <c r="J38" s="340"/>
    </row>
    <row r="39" spans="2:10" ht="14.25" x14ac:dyDescent="0.2">
      <c r="B39" s="75"/>
      <c r="C39" s="76"/>
      <c r="D39" s="70"/>
      <c r="F39" s="340"/>
      <c r="G39" s="341"/>
      <c r="H39" s="342"/>
      <c r="I39" s="340"/>
      <c r="J39" s="340"/>
    </row>
    <row r="40" spans="2:10" ht="14.25" x14ac:dyDescent="0.2">
      <c r="B40" s="75"/>
      <c r="C40" s="76"/>
      <c r="D40" s="70"/>
      <c r="F40" s="340"/>
      <c r="G40" s="341"/>
      <c r="H40" s="342"/>
      <c r="I40" s="340"/>
      <c r="J40" s="340"/>
    </row>
    <row r="41" spans="2:10" ht="14.25" x14ac:dyDescent="0.2">
      <c r="B41" s="75"/>
      <c r="C41" s="76"/>
      <c r="D41" s="70"/>
      <c r="F41" s="340"/>
      <c r="G41" s="341"/>
      <c r="H41" s="342"/>
      <c r="I41" s="340"/>
      <c r="J41" s="340"/>
    </row>
    <row r="42" spans="2:10" x14ac:dyDescent="0.2">
      <c r="B42" s="81"/>
      <c r="C42" s="82"/>
      <c r="D42" s="73"/>
      <c r="F42" s="340"/>
      <c r="G42" s="341"/>
      <c r="H42" s="343"/>
      <c r="I42" s="343"/>
      <c r="J42" s="340"/>
    </row>
    <row r="43" spans="2:10" ht="14.25" x14ac:dyDescent="0.2">
      <c r="B43" s="78"/>
      <c r="C43" s="79"/>
      <c r="D43" s="72"/>
      <c r="F43" s="340"/>
      <c r="G43" s="340"/>
      <c r="H43" s="340"/>
      <c r="I43" s="340"/>
      <c r="J43" s="340"/>
    </row>
    <row r="44" spans="2:10" ht="14.25" x14ac:dyDescent="0.2">
      <c r="B44" s="75"/>
      <c r="C44" s="76"/>
      <c r="D44" s="70"/>
      <c r="F44" s="340"/>
      <c r="G44" s="340"/>
      <c r="H44" s="340"/>
      <c r="I44" s="340"/>
      <c r="J44" s="340"/>
    </row>
    <row r="45" spans="2:10" x14ac:dyDescent="0.2">
      <c r="B45" s="75" t="s">
        <v>85</v>
      </c>
      <c r="C45" s="77" t="s">
        <v>377</v>
      </c>
      <c r="D45" s="70"/>
      <c r="F45" s="340"/>
      <c r="G45" s="340"/>
      <c r="H45" s="340"/>
      <c r="I45" s="340"/>
      <c r="J45" s="340"/>
    </row>
    <row r="46" spans="2:10" x14ac:dyDescent="0.2">
      <c r="B46" s="75"/>
      <c r="C46" s="38"/>
      <c r="D46" s="70"/>
    </row>
    <row r="47" spans="2:10" x14ac:dyDescent="0.2">
      <c r="B47" s="75"/>
      <c r="C47" s="38"/>
      <c r="D47" s="70"/>
    </row>
    <row r="48" spans="2:10" ht="14.25" x14ac:dyDescent="0.2">
      <c r="B48" s="75"/>
      <c r="C48" s="76"/>
      <c r="D48" s="70"/>
    </row>
    <row r="49" spans="2:4" ht="14.25" x14ac:dyDescent="0.2">
      <c r="B49" s="75"/>
      <c r="C49" s="76"/>
      <c r="D49" s="70"/>
    </row>
    <row r="50" spans="2:4" ht="14.25" x14ac:dyDescent="0.2">
      <c r="B50" s="75"/>
      <c r="C50" s="76"/>
      <c r="D50" s="70"/>
    </row>
    <row r="51" spans="2:4" ht="14.25" x14ac:dyDescent="0.2">
      <c r="B51" s="75"/>
      <c r="C51" s="76"/>
      <c r="D51" s="70"/>
    </row>
    <row r="52" spans="2:4" ht="14.25" x14ac:dyDescent="0.2">
      <c r="B52" s="75"/>
      <c r="C52" s="76"/>
      <c r="D52" s="70"/>
    </row>
    <row r="53" spans="2:4" ht="14.25" x14ac:dyDescent="0.2">
      <c r="B53" s="75"/>
      <c r="C53" s="76"/>
      <c r="D53" s="70"/>
    </row>
    <row r="54" spans="2:4" ht="14.25" x14ac:dyDescent="0.2">
      <c r="B54" s="75"/>
      <c r="C54" s="76"/>
      <c r="D54" s="70"/>
    </row>
    <row r="55" spans="2:4" ht="14.25" x14ac:dyDescent="0.2">
      <c r="B55" s="75"/>
      <c r="C55" s="76"/>
      <c r="D55" s="70"/>
    </row>
    <row r="56" spans="2:4" ht="14.25" x14ac:dyDescent="0.2">
      <c r="B56" s="75"/>
      <c r="C56" s="76"/>
      <c r="D56" s="70"/>
    </row>
    <row r="57" spans="2:4" ht="14.25" x14ac:dyDescent="0.2">
      <c r="B57" s="75"/>
      <c r="C57" s="76"/>
      <c r="D57" s="70"/>
    </row>
    <row r="58" spans="2:4" ht="14.25" x14ac:dyDescent="0.2">
      <c r="B58" s="75"/>
      <c r="C58" s="76"/>
      <c r="D58" s="70"/>
    </row>
    <row r="59" spans="2:4" ht="14.25" x14ac:dyDescent="0.2">
      <c r="B59" s="75"/>
      <c r="C59" s="76"/>
      <c r="D59" s="70"/>
    </row>
    <row r="60" spans="2:4" x14ac:dyDescent="0.2">
      <c r="B60" s="81"/>
      <c r="C60" s="82"/>
      <c r="D60" s="73"/>
    </row>
    <row r="61" spans="2:4" ht="14.25" x14ac:dyDescent="0.2">
      <c r="B61" s="78"/>
      <c r="C61" s="79"/>
      <c r="D61" s="72"/>
    </row>
    <row r="62" spans="2:4" ht="25.5" x14ac:dyDescent="0.2">
      <c r="B62" s="75" t="s">
        <v>86</v>
      </c>
      <c r="C62" s="80" t="s">
        <v>126</v>
      </c>
      <c r="D62" s="70"/>
    </row>
    <row r="63" spans="2:4" x14ac:dyDescent="0.2">
      <c r="B63" s="75"/>
      <c r="C63" s="77"/>
      <c r="D63" s="70"/>
    </row>
    <row r="64" spans="2:4" ht="14.25" x14ac:dyDescent="0.2">
      <c r="B64" s="75"/>
      <c r="C64" s="76"/>
      <c r="D64" s="70"/>
    </row>
    <row r="65" spans="2:4" x14ac:dyDescent="0.2">
      <c r="B65" s="75"/>
      <c r="C65" s="77" t="s">
        <v>127</v>
      </c>
      <c r="D65" s="70"/>
    </row>
    <row r="66" spans="2:4" x14ac:dyDescent="0.2">
      <c r="B66" s="75"/>
      <c r="C66" s="77" t="s">
        <v>128</v>
      </c>
      <c r="D66" s="70"/>
    </row>
    <row r="67" spans="2:4" x14ac:dyDescent="0.2">
      <c r="B67" s="75"/>
      <c r="C67" s="77" t="s">
        <v>129</v>
      </c>
      <c r="D67" s="70"/>
    </row>
    <row r="68" spans="2:4" x14ac:dyDescent="0.2">
      <c r="B68" s="75"/>
      <c r="C68" s="77" t="s">
        <v>130</v>
      </c>
      <c r="D68" s="70"/>
    </row>
    <row r="69" spans="2:4" ht="14.25" x14ac:dyDescent="0.2">
      <c r="B69" s="75"/>
      <c r="C69" s="76"/>
      <c r="D69" s="70"/>
    </row>
    <row r="70" spans="2:4" ht="25.5" x14ac:dyDescent="0.2">
      <c r="B70" s="75"/>
      <c r="C70" s="80" t="s">
        <v>131</v>
      </c>
      <c r="D70" s="70"/>
    </row>
    <row r="71" spans="2:4" x14ac:dyDescent="0.2">
      <c r="B71" s="75"/>
      <c r="C71" s="80"/>
      <c r="D71" s="70"/>
    </row>
    <row r="72" spans="2:4" x14ac:dyDescent="0.2">
      <c r="B72" s="75"/>
      <c r="C72" s="80"/>
      <c r="D72" s="70"/>
    </row>
    <row r="73" spans="2:4" x14ac:dyDescent="0.2">
      <c r="B73" s="75"/>
      <c r="C73" s="80"/>
      <c r="D73" s="70"/>
    </row>
    <row r="74" spans="2:4" x14ac:dyDescent="0.2">
      <c r="B74" s="75"/>
      <c r="C74" s="80"/>
      <c r="D74" s="70"/>
    </row>
    <row r="75" spans="2:4" ht="14.25" x14ac:dyDescent="0.2">
      <c r="B75" s="75"/>
      <c r="C75" s="76"/>
      <c r="D75" s="70"/>
    </row>
    <row r="76" spans="2:4" x14ac:dyDescent="0.2">
      <c r="B76" s="81"/>
      <c r="C76" s="82"/>
      <c r="D76" s="73"/>
    </row>
    <row r="77" spans="2:4" ht="14.25" x14ac:dyDescent="0.2">
      <c r="B77" s="78"/>
      <c r="C77" s="79"/>
      <c r="D77" s="72"/>
    </row>
    <row r="78" spans="2:4" x14ac:dyDescent="0.2">
      <c r="B78" s="75" t="s">
        <v>87</v>
      </c>
      <c r="C78" s="77" t="s">
        <v>132</v>
      </c>
      <c r="D78" s="70"/>
    </row>
    <row r="79" spans="2:4" ht="14.25" x14ac:dyDescent="0.2">
      <c r="B79" s="75"/>
      <c r="C79" s="76"/>
      <c r="D79" s="70"/>
    </row>
    <row r="80" spans="2:4" ht="14.25" x14ac:dyDescent="0.2">
      <c r="B80" s="75"/>
      <c r="C80" s="76"/>
      <c r="D80" s="70"/>
    </row>
    <row r="81" spans="2:4" ht="14.25" x14ac:dyDescent="0.2">
      <c r="B81" s="75"/>
      <c r="C81" s="76"/>
      <c r="D81" s="70"/>
    </row>
    <row r="82" spans="2:4" ht="14.25" x14ac:dyDescent="0.2">
      <c r="B82" s="75"/>
      <c r="C82" s="76"/>
      <c r="D82" s="70"/>
    </row>
    <row r="83" spans="2:4" ht="14.25" x14ac:dyDescent="0.2">
      <c r="B83" s="75"/>
      <c r="C83" s="76"/>
      <c r="D83" s="70"/>
    </row>
    <row r="84" spans="2:4" ht="14.25" x14ac:dyDescent="0.2">
      <c r="B84" s="75"/>
      <c r="C84" s="76"/>
      <c r="D84" s="70"/>
    </row>
    <row r="85" spans="2:4" x14ac:dyDescent="0.2">
      <c r="B85" s="81"/>
      <c r="C85" s="82"/>
      <c r="D85" s="73"/>
    </row>
    <row r="86" spans="2:4" ht="14.25" x14ac:dyDescent="0.2">
      <c r="B86" s="75"/>
      <c r="C86" s="76"/>
      <c r="D86" s="70"/>
    </row>
    <row r="87" spans="2:4" x14ac:dyDescent="0.2">
      <c r="B87" s="75" t="s">
        <v>88</v>
      </c>
      <c r="C87" s="77" t="s">
        <v>133</v>
      </c>
      <c r="D87" s="70"/>
    </row>
    <row r="88" spans="2:4" x14ac:dyDescent="0.2">
      <c r="B88" s="75"/>
      <c r="C88" s="77"/>
      <c r="D88" s="70"/>
    </row>
    <row r="89" spans="2:4" ht="14.25" x14ac:dyDescent="0.2">
      <c r="B89" s="75"/>
      <c r="C89" s="76"/>
      <c r="D89" s="70"/>
    </row>
    <row r="90" spans="2:4" x14ac:dyDescent="0.2">
      <c r="B90" s="75"/>
      <c r="C90" s="77" t="s">
        <v>134</v>
      </c>
      <c r="D90" s="70"/>
    </row>
    <row r="91" spans="2:4" ht="38.25" x14ac:dyDescent="0.2">
      <c r="B91" s="75"/>
      <c r="C91" s="80" t="s">
        <v>135</v>
      </c>
      <c r="D91" s="70"/>
    </row>
    <row r="92" spans="2:4" x14ac:dyDescent="0.2">
      <c r="B92" s="75"/>
      <c r="C92" s="77"/>
      <c r="D92" s="70"/>
    </row>
    <row r="93" spans="2:4" ht="14.25" x14ac:dyDescent="0.2">
      <c r="B93" s="75"/>
      <c r="C93" s="76"/>
      <c r="D93" s="70"/>
    </row>
    <row r="94" spans="2:4" ht="14.25" x14ac:dyDescent="0.2">
      <c r="B94" s="75"/>
      <c r="C94" s="76"/>
      <c r="D94" s="70"/>
    </row>
    <row r="95" spans="2:4" ht="14.25" x14ac:dyDescent="0.2">
      <c r="B95" s="75"/>
      <c r="C95" s="76"/>
      <c r="D95" s="70"/>
    </row>
    <row r="96" spans="2:4" ht="14.25" x14ac:dyDescent="0.2">
      <c r="B96" s="75"/>
      <c r="C96" s="76"/>
      <c r="D96" s="70"/>
    </row>
    <row r="97" spans="2:4" ht="14.25" x14ac:dyDescent="0.2">
      <c r="B97" s="75"/>
      <c r="C97" s="76"/>
      <c r="D97" s="70"/>
    </row>
    <row r="98" spans="2:4" ht="14.25" x14ac:dyDescent="0.2">
      <c r="B98" s="75"/>
      <c r="C98" s="76"/>
      <c r="D98" s="70"/>
    </row>
    <row r="99" spans="2:4" ht="14.25" x14ac:dyDescent="0.2">
      <c r="B99" s="75"/>
      <c r="C99" s="76"/>
      <c r="D99" s="70"/>
    </row>
    <row r="100" spans="2:4" ht="14.25" x14ac:dyDescent="0.2">
      <c r="B100" s="75"/>
      <c r="C100" s="76"/>
      <c r="D100" s="70"/>
    </row>
    <row r="101" spans="2:4" ht="14.25" x14ac:dyDescent="0.2">
      <c r="B101" s="75"/>
      <c r="C101" s="76"/>
      <c r="D101" s="70"/>
    </row>
    <row r="102" spans="2:4" ht="14.25" x14ac:dyDescent="0.2">
      <c r="B102" s="75"/>
      <c r="C102" s="76"/>
      <c r="D102" s="70"/>
    </row>
    <row r="103" spans="2:4" ht="14.25" x14ac:dyDescent="0.2">
      <c r="B103" s="75"/>
      <c r="C103" s="76"/>
      <c r="D103" s="70"/>
    </row>
    <row r="104" spans="2:4" x14ac:dyDescent="0.2">
      <c r="B104" s="75"/>
      <c r="C104" s="80"/>
      <c r="D104" s="70"/>
    </row>
    <row r="105" spans="2:4" ht="38.25" x14ac:dyDescent="0.2">
      <c r="B105" s="75"/>
      <c r="C105" s="80" t="s">
        <v>136</v>
      </c>
      <c r="D105" s="70"/>
    </row>
    <row r="106" spans="2:4" x14ac:dyDescent="0.2">
      <c r="B106" s="75"/>
      <c r="C106" s="77"/>
      <c r="D106" s="70"/>
    </row>
    <row r="107" spans="2:4" x14ac:dyDescent="0.2">
      <c r="B107" s="75"/>
      <c r="C107" s="77"/>
      <c r="D107" s="70"/>
    </row>
    <row r="108" spans="2:4" x14ac:dyDescent="0.2">
      <c r="B108" s="75"/>
      <c r="C108" s="77"/>
      <c r="D108" s="70"/>
    </row>
    <row r="109" spans="2:4" ht="14.25" x14ac:dyDescent="0.2">
      <c r="B109" s="75"/>
      <c r="C109" s="76"/>
      <c r="D109" s="70"/>
    </row>
    <row r="110" spans="2:4" ht="14.25" x14ac:dyDescent="0.2">
      <c r="B110" s="75"/>
      <c r="C110" s="76"/>
      <c r="D110" s="70"/>
    </row>
    <row r="111" spans="2:4" ht="14.25" x14ac:dyDescent="0.2">
      <c r="B111" s="75"/>
      <c r="C111" s="76"/>
      <c r="D111" s="70"/>
    </row>
    <row r="112" spans="2:4" ht="14.25" x14ac:dyDescent="0.2">
      <c r="B112" s="75"/>
      <c r="C112" s="76"/>
      <c r="D112" s="70"/>
    </row>
    <row r="113" spans="2:4" ht="14.25" x14ac:dyDescent="0.2">
      <c r="B113" s="75"/>
      <c r="C113" s="76"/>
      <c r="D113" s="70"/>
    </row>
    <row r="114" spans="2:4" ht="14.25" x14ac:dyDescent="0.2">
      <c r="B114" s="75"/>
      <c r="C114" s="76"/>
      <c r="D114" s="70"/>
    </row>
    <row r="115" spans="2:4" x14ac:dyDescent="0.2">
      <c r="B115" s="75"/>
      <c r="C115" s="38"/>
      <c r="D115" s="70"/>
    </row>
    <row r="116" spans="2:4" x14ac:dyDescent="0.2">
      <c r="B116" s="75"/>
      <c r="C116" s="77" t="s">
        <v>137</v>
      </c>
      <c r="D116" s="70"/>
    </row>
    <row r="117" spans="2:4" x14ac:dyDescent="0.2">
      <c r="B117" s="75"/>
      <c r="C117" s="77" t="s">
        <v>138</v>
      </c>
      <c r="D117" s="70"/>
    </row>
    <row r="118" spans="2:4" x14ac:dyDescent="0.2">
      <c r="B118" s="75"/>
      <c r="C118" s="77" t="s">
        <v>139</v>
      </c>
      <c r="D118" s="70"/>
    </row>
    <row r="119" spans="2:4" ht="14.25" x14ac:dyDescent="0.2">
      <c r="B119" s="75"/>
      <c r="C119" s="76"/>
      <c r="D119" s="70"/>
    </row>
    <row r="120" spans="2:4" ht="14.25" x14ac:dyDescent="0.2">
      <c r="B120" s="75"/>
      <c r="C120" s="76"/>
      <c r="D120" s="70"/>
    </row>
    <row r="121" spans="2:4" ht="14.25" x14ac:dyDescent="0.2">
      <c r="B121" s="75"/>
      <c r="C121" s="76"/>
      <c r="D121" s="70"/>
    </row>
    <row r="122" spans="2:4" ht="14.25" x14ac:dyDescent="0.2">
      <c r="B122" s="75"/>
      <c r="C122" s="76"/>
      <c r="D122" s="70"/>
    </row>
    <row r="123" spans="2:4" ht="14.25" x14ac:dyDescent="0.2">
      <c r="B123" s="75"/>
      <c r="C123" s="76"/>
      <c r="D123" s="70"/>
    </row>
    <row r="124" spans="2:4" ht="14.25" x14ac:dyDescent="0.2">
      <c r="B124" s="75"/>
      <c r="C124" s="76"/>
      <c r="D124" s="70"/>
    </row>
    <row r="125" spans="2:4" ht="14.25" x14ac:dyDescent="0.2">
      <c r="B125" s="83"/>
      <c r="C125" s="76"/>
      <c r="D125" s="70"/>
    </row>
    <row r="126" spans="2:4" x14ac:dyDescent="0.2">
      <c r="B126" s="84"/>
      <c r="C126" s="85"/>
      <c r="D126" s="74"/>
    </row>
  </sheetData>
  <sheetProtection algorithmName="SHA-512" hashValue="ckRIyusAELY2EB7PW9yZzU7KzCMUmoYOQDLnICAMwEhL536iQjrTN8+ZkdlX0HSKgppak3xTt2Zwhk2CSco/pw==" saltValue="ot5wh4mmezmS2Lz3fdtpDw==" spinCount="100000" sheet="1" objects="1" scenarios="1"/>
  <pageMargins left="0.70866141732283472" right="0.70866141732283472" top="0.74803149606299213" bottom="0.74803149606299213" header="0.31496062992125984" footer="0.31496062992125984"/>
  <pageSetup paperSize="9" scale="62" fitToHeight="0" orientation="landscape" horizontalDpi="4294967292"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AF562-1AD9-4612-BD35-84C16588F23E}">
  <sheetPr>
    <tabColor theme="6"/>
    <pageSetUpPr fitToPage="1"/>
  </sheetPr>
  <dimension ref="A1:CP134"/>
  <sheetViews>
    <sheetView zoomScale="85" zoomScaleNormal="85" workbookViewId="0">
      <pane xSplit="3" ySplit="7" topLeftCell="D8" activePane="bottomRight" state="frozen"/>
      <selection pane="topRight" activeCell="D1" sqref="D1"/>
      <selection pane="bottomLeft" activeCell="A8" sqref="A8"/>
      <selection pane="bottomRight"/>
    </sheetView>
  </sheetViews>
  <sheetFormatPr baseColWidth="10" defaultColWidth="11.42578125" defaultRowHeight="12.75" outlineLevelRow="1" x14ac:dyDescent="0.2"/>
  <cols>
    <col min="1" max="1" width="6.7109375" style="1" customWidth="1"/>
    <col min="2" max="2" width="27.7109375" style="1" customWidth="1"/>
    <col min="3" max="3" width="10.28515625" style="1" customWidth="1"/>
    <col min="4" max="83" width="11.42578125" style="1" customWidth="1"/>
    <col min="84" max="16384" width="11.42578125" style="1"/>
  </cols>
  <sheetData>
    <row r="1" spans="1:84" x14ac:dyDescent="0.2">
      <c r="A1" s="58"/>
    </row>
    <row r="2" spans="1:84" x14ac:dyDescent="0.2">
      <c r="A2" s="58"/>
    </row>
    <row r="3" spans="1:84" x14ac:dyDescent="0.2">
      <c r="A3" s="56" t="str">
        <f>Start!$C$6</f>
        <v>Preisindizes nach § 6a Gas-&amp; StromNEV für 2024</v>
      </c>
    </row>
    <row r="4" spans="1:84" x14ac:dyDescent="0.2">
      <c r="A4" s="57" t="s">
        <v>415</v>
      </c>
    </row>
    <row r="5" spans="1:84" x14ac:dyDescent="0.2">
      <c r="A5" s="57" t="s">
        <v>360</v>
      </c>
      <c r="B5" s="3" t="s">
        <v>410</v>
      </c>
    </row>
    <row r="7" spans="1:84" s="186" customFormat="1" x14ac:dyDescent="0.2">
      <c r="A7" s="1"/>
      <c r="B7" s="187" t="s">
        <v>411</v>
      </c>
    </row>
    <row r="9" spans="1:84" x14ac:dyDescent="0.2">
      <c r="B9" s="33" t="s">
        <v>412</v>
      </c>
    </row>
    <row r="10" spans="1:84" x14ac:dyDescent="0.2">
      <c r="B10" s="192"/>
      <c r="D10" s="218">
        <v>1944</v>
      </c>
      <c r="E10" s="218">
        <v>1945</v>
      </c>
      <c r="F10" s="218">
        <v>1946</v>
      </c>
      <c r="G10" s="218">
        <v>1947</v>
      </c>
      <c r="H10" s="218">
        <v>1948</v>
      </c>
      <c r="I10" s="218">
        <v>1949</v>
      </c>
      <c r="J10" s="218">
        <v>1950</v>
      </c>
      <c r="K10" s="218">
        <v>1951</v>
      </c>
      <c r="L10" s="218">
        <v>1952</v>
      </c>
      <c r="M10" s="218">
        <v>1953</v>
      </c>
      <c r="N10" s="218">
        <v>1954</v>
      </c>
      <c r="O10" s="218">
        <v>1955</v>
      </c>
      <c r="P10" s="218">
        <v>1956</v>
      </c>
      <c r="Q10" s="218">
        <v>1957</v>
      </c>
      <c r="R10" s="218">
        <v>1958</v>
      </c>
      <c r="S10" s="218">
        <v>1959</v>
      </c>
      <c r="T10" s="218">
        <v>1960</v>
      </c>
      <c r="U10" s="218">
        <v>1961</v>
      </c>
      <c r="V10" s="218">
        <v>1962</v>
      </c>
      <c r="W10" s="218">
        <v>1963</v>
      </c>
      <c r="X10" s="218">
        <v>1964</v>
      </c>
      <c r="Y10" s="218">
        <v>1965</v>
      </c>
      <c r="Z10" s="218">
        <v>1966</v>
      </c>
      <c r="AA10" s="218">
        <v>1967</v>
      </c>
      <c r="AB10" s="218">
        <v>1968</v>
      </c>
      <c r="AC10" s="218">
        <v>1969</v>
      </c>
      <c r="AD10" s="218">
        <v>1970</v>
      </c>
      <c r="AE10" s="218">
        <v>1971</v>
      </c>
      <c r="AF10" s="218">
        <v>1972</v>
      </c>
      <c r="AG10" s="218">
        <v>1973</v>
      </c>
      <c r="AH10" s="218">
        <v>1974</v>
      </c>
      <c r="AI10" s="218">
        <v>1975</v>
      </c>
      <c r="AJ10" s="218">
        <v>1976</v>
      </c>
      <c r="AK10" s="218">
        <v>1977</v>
      </c>
      <c r="AL10" s="218">
        <v>1978</v>
      </c>
      <c r="AM10" s="218">
        <v>1979</v>
      </c>
      <c r="AN10" s="218">
        <v>1980</v>
      </c>
      <c r="AO10" s="218">
        <v>1981</v>
      </c>
      <c r="AP10" s="218">
        <v>1982</v>
      </c>
      <c r="AQ10" s="218">
        <v>1983</v>
      </c>
      <c r="AR10" s="218">
        <v>1984</v>
      </c>
      <c r="AS10" s="218">
        <v>1985</v>
      </c>
      <c r="AT10" s="218">
        <v>1986</v>
      </c>
      <c r="AU10" s="218">
        <v>1987</v>
      </c>
      <c r="AV10" s="218">
        <v>1988</v>
      </c>
      <c r="AW10" s="218">
        <v>1989</v>
      </c>
      <c r="AX10" s="218">
        <v>1990</v>
      </c>
      <c r="AY10" s="218">
        <v>1991</v>
      </c>
      <c r="AZ10" s="218">
        <v>1992</v>
      </c>
      <c r="BA10" s="218">
        <v>1993</v>
      </c>
      <c r="BB10" s="218">
        <v>1994</v>
      </c>
      <c r="BC10" s="218">
        <v>1995</v>
      </c>
      <c r="BD10" s="218">
        <v>1996</v>
      </c>
      <c r="BE10" s="218">
        <v>1997</v>
      </c>
      <c r="BF10" s="218">
        <v>1998</v>
      </c>
      <c r="BG10" s="218">
        <v>1999</v>
      </c>
      <c r="BH10" s="218">
        <v>2000</v>
      </c>
      <c r="BI10" s="218">
        <v>2001</v>
      </c>
      <c r="BJ10" s="218">
        <v>2002</v>
      </c>
      <c r="BK10" s="218">
        <v>2003</v>
      </c>
      <c r="BL10" s="218">
        <v>2004</v>
      </c>
      <c r="BM10" s="218">
        <v>2005</v>
      </c>
      <c r="BN10" s="218">
        <v>2006</v>
      </c>
      <c r="BO10" s="218">
        <v>2007</v>
      </c>
      <c r="BP10" s="218">
        <v>2008</v>
      </c>
      <c r="BQ10" s="218">
        <v>2009</v>
      </c>
      <c r="BR10" s="218">
        <v>2010</v>
      </c>
      <c r="BS10" s="218">
        <v>2011</v>
      </c>
      <c r="BT10" s="218">
        <v>2012</v>
      </c>
      <c r="BU10" s="218">
        <v>2013</v>
      </c>
      <c r="BV10" s="218">
        <v>2014</v>
      </c>
      <c r="BW10" s="218">
        <v>2015</v>
      </c>
      <c r="BX10" s="218">
        <v>2016</v>
      </c>
      <c r="BY10" s="218">
        <v>2017</v>
      </c>
      <c r="BZ10" s="218">
        <v>2018</v>
      </c>
      <c r="CA10" s="218">
        <v>2019</v>
      </c>
      <c r="CB10" s="218">
        <v>2020</v>
      </c>
      <c r="CC10" s="218">
        <v>2021</v>
      </c>
      <c r="CD10" s="218">
        <v>2022</v>
      </c>
      <c r="CE10" s="218">
        <v>2023</v>
      </c>
      <c r="CF10" s="218">
        <v>2024</v>
      </c>
    </row>
    <row r="11" spans="1:84" x14ac:dyDescent="0.2">
      <c r="A11" s="188">
        <v>1</v>
      </c>
      <c r="B11" s="189" t="s">
        <v>318</v>
      </c>
      <c r="D11" s="190">
        <f>VLOOKUP(D10,'Preisindizes Strom 2024 Bas.''21'!$B$8:$H$98,7,FALSE)</f>
        <v>25.627500000000001</v>
      </c>
      <c r="E11" s="190">
        <f>VLOOKUP(E10,'Preisindizes Strom 2024 Bas.''21'!$B$8:$H$98,7,FALSE)</f>
        <v>24.660399999999999</v>
      </c>
      <c r="F11" s="190">
        <f>VLOOKUP(F10,'Preisindizes Strom 2024 Bas.''21'!$B$8:$H$98,7,FALSE)</f>
        <v>22.9298</v>
      </c>
      <c r="G11" s="190">
        <f>VLOOKUP(G10,'Preisindizes Strom 2024 Bas.''21'!$B$8:$H$98,7,FALSE)</f>
        <v>19.803000000000001</v>
      </c>
      <c r="H11" s="190">
        <f>VLOOKUP(H10,'Preisindizes Strom 2024 Bas.''21'!$B$8:$H$98,7,FALSE)</f>
        <v>18.152799999999999</v>
      </c>
      <c r="I11" s="190">
        <f>VLOOKUP(I10,'Preisindizes Strom 2024 Bas.''21'!$B$8:$H$98,7,FALSE)</f>
        <v>15.939</v>
      </c>
      <c r="J11" s="190">
        <f>VLOOKUP(J10,'Preisindizes Strom 2024 Bas.''21'!$B$8:$H$98,7,FALSE)</f>
        <v>16.756399999999999</v>
      </c>
      <c r="K11" s="190">
        <f>VLOOKUP(K10,'Preisindizes Strom 2024 Bas.''21'!$B$8:$H$98,7,FALSE)</f>
        <v>14.5222</v>
      </c>
      <c r="L11" s="190">
        <f>VLOOKUP(L10,'Preisindizes Strom 2024 Bas.''21'!$B$8:$H$98,7,FALSE)</f>
        <v>13.614599999999999</v>
      </c>
      <c r="M11" s="190">
        <f>VLOOKUP(M10,'Preisindizes Strom 2024 Bas.''21'!$B$8:$H$98,7,FALSE)</f>
        <v>14.053800000000001</v>
      </c>
      <c r="N11" s="190">
        <f>VLOOKUP(N10,'Preisindizes Strom 2024 Bas.''21'!$B$8:$H$98,7,FALSE)</f>
        <v>14.053800000000001</v>
      </c>
      <c r="O11" s="190">
        <f>VLOOKUP(O10,'Preisindizes Strom 2024 Bas.''21'!$B$8:$H$98,7,FALSE)</f>
        <v>13.3367</v>
      </c>
      <c r="P11" s="190">
        <f>VLOOKUP(P10,'Preisindizes Strom 2024 Bas.''21'!$B$8:$H$98,7,FALSE)</f>
        <v>12.9406</v>
      </c>
      <c r="Q11" s="190">
        <f>VLOOKUP(Q10,'Preisindizes Strom 2024 Bas.''21'!$B$8:$H$98,7,FALSE)</f>
        <v>12.4476</v>
      </c>
      <c r="R11" s="190">
        <f>VLOOKUP(R10,'Preisindizes Strom 2024 Bas.''21'!$B$8:$H$98,7,FALSE)</f>
        <v>12.101900000000001</v>
      </c>
      <c r="S11" s="190">
        <f>VLOOKUP(S10,'Preisindizes Strom 2024 Bas.''21'!$B$8:$H$98,7,FALSE)</f>
        <v>11.774800000000001</v>
      </c>
      <c r="T11" s="190">
        <f>VLOOKUP(T10,'Preisindizes Strom 2024 Bas.''21'!$B$8:$H$98,7,FALSE)</f>
        <v>10.9832</v>
      </c>
      <c r="U11" s="190">
        <f>VLOOKUP(U10,'Preisindizes Strom 2024 Bas.''21'!$B$8:$H$98,7,FALSE)</f>
        <v>10.2913</v>
      </c>
      <c r="V11" s="190">
        <f>VLOOKUP(V10,'Preisindizes Strom 2024 Bas.''21'!$B$8:$H$98,7,FALSE)</f>
        <v>9.6103000000000005</v>
      </c>
      <c r="W11" s="190">
        <f>VLOOKUP(W10,'Preisindizes Strom 2024 Bas.''21'!$B$8:$H$98,7,FALSE)</f>
        <v>9.1399000000000008</v>
      </c>
      <c r="X11" s="190">
        <f>VLOOKUP(X10,'Preisindizes Strom 2024 Bas.''21'!$B$8:$H$98,7,FALSE)</f>
        <v>8.8310999999999993</v>
      </c>
      <c r="Y11" s="190">
        <f>VLOOKUP(Y10,'Preisindizes Strom 2024 Bas.''21'!$B$8:$H$98,7,FALSE)</f>
        <v>8.4870000000000001</v>
      </c>
      <c r="Z11" s="190">
        <f>VLOOKUP(Z10,'Preisindizes Strom 2024 Bas.''21'!$B$8:$H$98,7,FALSE)</f>
        <v>8.2721999999999998</v>
      </c>
      <c r="AA11" s="190">
        <f>VLOOKUP(AA10,'Preisindizes Strom 2024 Bas.''21'!$B$8:$H$98,7,FALSE)</f>
        <v>8.7133000000000003</v>
      </c>
      <c r="AB11" s="190">
        <f>VLOOKUP(AB10,'Preisindizes Strom 2024 Bas.''21'!$B$8:$H$98,7,FALSE)</f>
        <v>8.2721999999999998</v>
      </c>
      <c r="AC11" s="190">
        <f>VLOOKUP(AC10,'Preisindizes Strom 2024 Bas.''21'!$B$8:$H$98,7,FALSE)</f>
        <v>7.6433</v>
      </c>
      <c r="AD11" s="190">
        <f>VLOOKUP(AD10,'Preisindizes Strom 2024 Bas.''21'!$B$8:$H$98,7,FALSE)</f>
        <v>6.4702999999999999</v>
      </c>
      <c r="AE11" s="190">
        <f>VLOOKUP(AE10,'Preisindizes Strom 2024 Bas.''21'!$B$8:$H$98,7,FALSE)</f>
        <v>5.8348000000000004</v>
      </c>
      <c r="AF11" s="190">
        <f>VLOOKUP(AF10,'Preisindizes Strom 2024 Bas.''21'!$B$8:$H$98,7,FALSE)</f>
        <v>5.5617000000000001</v>
      </c>
      <c r="AG11" s="190">
        <f>VLOOKUP(AG10,'Preisindizes Strom 2024 Bas.''21'!$B$8:$H$98,7,FALSE)</f>
        <v>5.2489999999999997</v>
      </c>
      <c r="AH11" s="190">
        <f>VLOOKUP(AH10,'Preisindizes Strom 2024 Bas.''21'!$B$8:$H$98,7,FALSE)</f>
        <v>4.9508000000000001</v>
      </c>
      <c r="AI11" s="190">
        <f>VLOOKUP(AI10,'Preisindizes Strom 2024 Bas.''21'!$B$8:$H$98,7,FALSE)</f>
        <v>4.8228999999999997</v>
      </c>
      <c r="AJ11" s="190">
        <f>VLOOKUP(AJ10,'Preisindizes Strom 2024 Bas.''21'!$B$8:$H$98,7,FALSE)</f>
        <v>4.6512000000000002</v>
      </c>
      <c r="AK11" s="190">
        <f>VLOOKUP(AK10,'Preisindizes Strom 2024 Bas.''21'!$B$8:$H$98,7,FALSE)</f>
        <v>4.4607999999999999</v>
      </c>
      <c r="AL11" s="190">
        <f>VLOOKUP(AL10,'Preisindizes Strom 2024 Bas.''21'!$B$8:$H$98,7,FALSE)</f>
        <v>4.2712000000000003</v>
      </c>
      <c r="AM11" s="190">
        <f>VLOOKUP(AM10,'Preisindizes Strom 2024 Bas.''21'!$B$8:$H$98,7,FALSE)</f>
        <v>3.9725999999999999</v>
      </c>
      <c r="AN11" s="190">
        <f>VLOOKUP(AN10,'Preisindizes Strom 2024 Bas.''21'!$B$8:$H$98,7,FALSE)</f>
        <v>3.6105</v>
      </c>
      <c r="AO11" s="190">
        <f>VLOOKUP(AO10,'Preisindizes Strom 2024 Bas.''21'!$B$8:$H$98,7,FALSE)</f>
        <v>3.4036</v>
      </c>
      <c r="AP11" s="190">
        <f>VLOOKUP(AP10,'Preisindizes Strom 2024 Bas.''21'!$B$8:$H$98,7,FALSE)</f>
        <v>3.2675000000000001</v>
      </c>
      <c r="AQ11" s="190">
        <f>VLOOKUP(AQ10,'Preisindizes Strom 2024 Bas.''21'!$B$8:$H$98,7,FALSE)</f>
        <v>3.2113</v>
      </c>
      <c r="AR11" s="190">
        <f>VLOOKUP(AR10,'Preisindizes Strom 2024 Bas.''21'!$B$8:$H$98,7,FALSE)</f>
        <v>3.1494</v>
      </c>
      <c r="AS11" s="190">
        <f>VLOOKUP(AS10,'Preisindizes Strom 2024 Bas.''21'!$B$8:$H$98,7,FALSE)</f>
        <v>3.1267999999999998</v>
      </c>
      <c r="AT11" s="190">
        <f>VLOOKUP(AT10,'Preisindizes Strom 2024 Bas.''21'!$B$8:$H$98,7,FALSE)</f>
        <v>3.0680999999999998</v>
      </c>
      <c r="AU11" s="190">
        <f>VLOOKUP(AU10,'Preisindizes Strom 2024 Bas.''21'!$B$8:$H$98,7,FALSE)</f>
        <v>2.9977</v>
      </c>
      <c r="AV11" s="190">
        <f>VLOOKUP(AV10,'Preisindizes Strom 2024 Bas.''21'!$B$8:$H$98,7,FALSE)</f>
        <v>2.9304999999999999</v>
      </c>
      <c r="AW11" s="190">
        <f>VLOOKUP(AW10,'Preisindizes Strom 2024 Bas.''21'!$B$8:$H$98,7,FALSE)</f>
        <v>2.8351000000000002</v>
      </c>
      <c r="AX11" s="190">
        <f>VLOOKUP(AX10,'Preisindizes Strom 2024 Bas.''21'!$B$8:$H$98,7,FALSE)</f>
        <v>2.6728000000000001</v>
      </c>
      <c r="AY11" s="190">
        <f>VLOOKUP(AY10,'Preisindizes Strom 2024 Bas.''21'!$B$8:$H$98,7,FALSE)</f>
        <v>2.5135000000000001</v>
      </c>
      <c r="AZ11" s="190">
        <f>VLOOKUP(AZ10,'Preisindizes Strom 2024 Bas.''21'!$B$8:$H$98,7,FALSE)</f>
        <v>2.3677999999999999</v>
      </c>
      <c r="BA11" s="190">
        <f>VLOOKUP(BA10,'Preisindizes Strom 2024 Bas.''21'!$B$8:$H$98,7,FALSE)</f>
        <v>2.2890000000000001</v>
      </c>
      <c r="BB11" s="190">
        <f>VLOOKUP(BB10,'Preisindizes Strom 2024 Bas.''21'!$B$8:$H$98,7,FALSE)</f>
        <v>2.2418999999999998</v>
      </c>
      <c r="BC11" s="190">
        <f>VLOOKUP(BC10,'Preisindizes Strom 2024 Bas.''21'!$B$8:$H$98,7,FALSE)</f>
        <v>2.1930000000000001</v>
      </c>
      <c r="BD11" s="190">
        <f>VLOOKUP(BD10,'Preisindizes Strom 2024 Bas.''21'!$B$8:$H$98,7,FALSE)</f>
        <v>2.1856</v>
      </c>
      <c r="BE11" s="190">
        <f>VLOOKUP(BE10,'Preisindizes Strom 2024 Bas.''21'!$B$8:$H$98,7,FALSE)</f>
        <v>2.2002999999999999</v>
      </c>
      <c r="BF11" s="190">
        <f>VLOOKUP(BF10,'Preisindizes Strom 2024 Bas.''21'!$B$8:$H$98,7,FALSE)</f>
        <v>2.2115</v>
      </c>
      <c r="BG11" s="190">
        <f>VLOOKUP(BG10,'Preisindizes Strom 2024 Bas.''21'!$B$8:$H$98,7,FALSE)</f>
        <v>2.2227999999999999</v>
      </c>
      <c r="BH11" s="190">
        <f>VLOOKUP(BH10,'Preisindizes Strom 2024 Bas.''21'!$B$8:$H$98,7,FALSE)</f>
        <v>2.2078000000000002</v>
      </c>
      <c r="BI11" s="190">
        <f>VLOOKUP(BI10,'Preisindizes Strom 2024 Bas.''21'!$B$8:$H$98,7,FALSE)</f>
        <v>2.2002999999999999</v>
      </c>
      <c r="BJ11" s="190">
        <f>VLOOKUP(BJ10,'Preisindizes Strom 2024 Bas.''21'!$B$8:$H$98,7,FALSE)</f>
        <v>2.1930000000000001</v>
      </c>
      <c r="BK11" s="190">
        <f>VLOOKUP(BK10,'Preisindizes Strom 2024 Bas.''21'!$B$8:$H$98,7,FALSE)</f>
        <v>2.1892999999999998</v>
      </c>
      <c r="BL11" s="190">
        <f>VLOOKUP(BL10,'Preisindizes Strom 2024 Bas.''21'!$B$8:$H$98,7,FALSE)</f>
        <v>2.1568000000000001</v>
      </c>
      <c r="BM11" s="190">
        <f>VLOOKUP(BM10,'Preisindizes Strom 2024 Bas.''21'!$B$8:$H$98,7,FALSE)</f>
        <v>2.1114999999999999</v>
      </c>
      <c r="BN11" s="190">
        <f>VLOOKUP(BN10,'Preisindizes Strom 2024 Bas.''21'!$B$8:$H$98,7,FALSE)</f>
        <v>2.0648</v>
      </c>
      <c r="BO11" s="190">
        <f>VLOOKUP(BO10,'Preisindizes Strom 2024 Bas.''21'!$B$8:$H$98,7,FALSE)</f>
        <v>1.9773000000000001</v>
      </c>
      <c r="BP11" s="190">
        <f>VLOOKUP(BP10,'Preisindizes Strom 2024 Bas.''21'!$B$8:$H$98,7,FALSE)</f>
        <v>1.9079999999999999</v>
      </c>
      <c r="BQ11" s="190">
        <f>VLOOKUP(BQ10,'Preisindizes Strom 2024 Bas.''21'!$B$8:$H$98,7,FALSE)</f>
        <v>1.8859999999999999</v>
      </c>
      <c r="BR11" s="190">
        <f>VLOOKUP(BR10,'Preisindizes Strom 2024 Bas.''21'!$B$8:$H$98,7,FALSE)</f>
        <v>1.8671</v>
      </c>
      <c r="BS11" s="190">
        <f>VLOOKUP(BS10,'Preisindizes Strom 2024 Bas.''21'!$B$8:$H$98,7,FALSE)</f>
        <v>1.8102</v>
      </c>
      <c r="BT11" s="190">
        <f>VLOOKUP(BT10,'Preisindizes Strom 2024 Bas.''21'!$B$8:$H$98,7,FALSE)</f>
        <v>1.7638</v>
      </c>
      <c r="BU11" s="190">
        <f>VLOOKUP(BU10,'Preisindizes Strom 2024 Bas.''21'!$B$8:$H$98,7,FALSE)</f>
        <v>1.7311000000000001</v>
      </c>
      <c r="BV11" s="190">
        <f>VLOOKUP(BV10,'Preisindizes Strom 2024 Bas.''21'!$B$8:$H$98,7,FALSE)</f>
        <v>1.7018</v>
      </c>
      <c r="BW11" s="190">
        <f>VLOOKUP(BW10,'Preisindizes Strom 2024 Bas.''21'!$B$8:$H$98,7,FALSE)</f>
        <v>1.6735</v>
      </c>
      <c r="BX11" s="190">
        <f>VLOOKUP(BX10,'Preisindizes Strom 2024 Bas.''21'!$B$8:$H$98,7,FALSE)</f>
        <v>1.6398999999999999</v>
      </c>
      <c r="BY11" s="190">
        <f>VLOOKUP(BY10,'Preisindizes Strom 2024 Bas.''21'!$B$8:$H$98,7,FALSE)</f>
        <v>1.5862000000000001</v>
      </c>
      <c r="BZ11" s="190">
        <f>VLOOKUP(BZ10,'Preisindizes Strom 2024 Bas.''21'!$B$8:$H$98,7,FALSE)</f>
        <v>1.518</v>
      </c>
      <c r="CA11" s="190">
        <f>VLOOKUP(CA10,'Preisindizes Strom 2024 Bas.''21'!$B$8:$H$98,7,FALSE)</f>
        <v>1.4538</v>
      </c>
      <c r="CB11" s="190">
        <f>VLOOKUP(CB10,'Preisindizes Strom 2024 Bas.''21'!$B$8:$H$98,7,FALSE)</f>
        <v>1.4145000000000001</v>
      </c>
      <c r="CC11" s="190">
        <f>VLOOKUP(CC10,'Preisindizes Strom 2024 Bas.''21'!$B$8:$H$98,7,FALSE)</f>
        <v>1.3069999999999999</v>
      </c>
      <c r="CD11" s="190">
        <f>VLOOKUP(CD10,'Preisindizes Strom 2024 Bas.''21'!$B$8:$H$98,7,FALSE)</f>
        <v>1.1152</v>
      </c>
      <c r="CE11" s="190">
        <f>VLOOKUP(CE10,'Preisindizes Strom 2024 Bas.''21'!$B$8:$H$98,7,FALSE)</f>
        <v>1.0290999999999999</v>
      </c>
      <c r="CF11" s="190">
        <f>VLOOKUP(CF10,'Preisindizes Strom 2024 Bas.''21'!$B$8:$H$98,7,FALSE)</f>
        <v>1</v>
      </c>
    </row>
    <row r="12" spans="1:84" x14ac:dyDescent="0.2">
      <c r="A12" s="188">
        <v>2</v>
      </c>
      <c r="B12" s="189" t="s">
        <v>319</v>
      </c>
      <c r="D12" s="190">
        <f>IF(ISNA(VLOOKUP(D10,'Preisindizes Strom 2024 Bas.''21'!$J$8:$R$82,9,FALSE)),0,VLOOKUP(D10,'Preisindizes Strom 2024 Bas.''21'!$J$8:$R$82,9,FALSE))</f>
        <v>0</v>
      </c>
      <c r="E12" s="190">
        <f>IF(ISNA(VLOOKUP(E10,'Preisindizes Strom 2024 Bas.''21'!$J$8:$R$82,9,FALSE)),0,VLOOKUP(E10,'Preisindizes Strom 2024 Bas.''21'!$J$8:$R$82,9,FALSE))</f>
        <v>0</v>
      </c>
      <c r="F12" s="190">
        <f>IF(ISNA(VLOOKUP(F10,'Preisindizes Strom 2024 Bas.''21'!$J$8:$R$82,9,FALSE)),0,VLOOKUP(F10,'Preisindizes Strom 2024 Bas.''21'!$J$8:$R$82,9,FALSE))</f>
        <v>0</v>
      </c>
      <c r="G12" s="190">
        <f>IF(ISNA(VLOOKUP(G10,'Preisindizes Strom 2024 Bas.''21'!$J$8:$R$82,9,FALSE)),0,VLOOKUP(G10,'Preisindizes Strom 2024 Bas.''21'!$J$8:$R$82,9,FALSE))</f>
        <v>0</v>
      </c>
      <c r="H12" s="190">
        <f>IF(ISNA(VLOOKUP(H10,'Preisindizes Strom 2024 Bas.''21'!$J$8:$R$82,9,FALSE)),0,VLOOKUP(H10,'Preisindizes Strom 2024 Bas.''21'!$J$8:$R$82,9,FALSE))</f>
        <v>0</v>
      </c>
      <c r="I12" s="190">
        <f>IF(ISNA(VLOOKUP(I10,'Preisindizes Strom 2024 Bas.''21'!$J$8:$R$82,9,FALSE)),0,VLOOKUP(I10,'Preisindizes Strom 2024 Bas.''21'!$J$8:$R$82,9,FALSE))</f>
        <v>0</v>
      </c>
      <c r="J12" s="190">
        <f>IF(ISNA(VLOOKUP(J10,'Preisindizes Strom 2024 Bas.''21'!$J$8:$R$82,9,FALSE)),0,VLOOKUP(J10,'Preisindizes Strom 2024 Bas.''21'!$J$8:$R$82,9,FALSE))</f>
        <v>0</v>
      </c>
      <c r="K12" s="190">
        <f>IF(ISNA(VLOOKUP(K10,'Preisindizes Strom 2024 Bas.''21'!$J$8:$R$82,9,FALSE)),0,VLOOKUP(K10,'Preisindizes Strom 2024 Bas.''21'!$J$8:$R$82,9,FALSE))</f>
        <v>0</v>
      </c>
      <c r="L12" s="190">
        <f>IF(ISNA(VLOOKUP(L10,'Preisindizes Strom 2024 Bas.''21'!$J$8:$R$82,9,FALSE)),0,VLOOKUP(L10,'Preisindizes Strom 2024 Bas.''21'!$J$8:$R$82,9,FALSE))</f>
        <v>0</v>
      </c>
      <c r="M12" s="190">
        <f>IF(ISNA(VLOOKUP(M10,'Preisindizes Strom 2024 Bas.''21'!$J$8:$R$82,9,FALSE)),0,VLOOKUP(M10,'Preisindizes Strom 2024 Bas.''21'!$J$8:$R$82,9,FALSE))</f>
        <v>0</v>
      </c>
      <c r="N12" s="190">
        <f>IF(ISNA(VLOOKUP(N10,'Preisindizes Strom 2024 Bas.''21'!$J$8:$R$82,9,FALSE)),0,VLOOKUP(N10,'Preisindizes Strom 2024 Bas.''21'!$J$8:$R$82,9,FALSE))</f>
        <v>0</v>
      </c>
      <c r="O12" s="190">
        <f>IF(ISNA(VLOOKUP(O10,'Preisindizes Strom 2024 Bas.''21'!$J$8:$R$82,9,FALSE)),0,VLOOKUP(O10,'Preisindizes Strom 2024 Bas.''21'!$J$8:$R$82,9,FALSE))</f>
        <v>0</v>
      </c>
      <c r="P12" s="190">
        <f>IF(ISNA(VLOOKUP(P10,'Preisindizes Strom 2024 Bas.''21'!$J$8:$R$82,9,FALSE)),0,VLOOKUP(P10,'Preisindizes Strom 2024 Bas.''21'!$J$8:$R$82,9,FALSE))</f>
        <v>0</v>
      </c>
      <c r="Q12" s="190">
        <f>IF(ISNA(VLOOKUP(Q10,'Preisindizes Strom 2024 Bas.''21'!$J$8:$R$82,9,FALSE)),0,VLOOKUP(Q10,'Preisindizes Strom 2024 Bas.''21'!$J$8:$R$82,9,FALSE))</f>
        <v>0</v>
      </c>
      <c r="R12" s="190">
        <f>IF(ISNA(VLOOKUP(R10,'Preisindizes Strom 2024 Bas.''21'!$J$8:$R$82,9,FALSE)),0,VLOOKUP(R10,'Preisindizes Strom 2024 Bas.''21'!$J$8:$R$82,9,FALSE))</f>
        <v>3.3102999999999998</v>
      </c>
      <c r="S12" s="190">
        <f>IF(ISNA(VLOOKUP(S10,'Preisindizes Strom 2024 Bas.''21'!$J$8:$R$82,9,FALSE)),0,VLOOKUP(S10,'Preisindizes Strom 2024 Bas.''21'!$J$8:$R$82,9,FALSE))</f>
        <v>3.1955</v>
      </c>
      <c r="T12" s="190">
        <f>IF(ISNA(VLOOKUP(T10,'Preisindizes Strom 2024 Bas.''21'!$J$8:$R$82,9,FALSE)),0,VLOOKUP(T10,'Preisindizes Strom 2024 Bas.''21'!$J$8:$R$82,9,FALSE))</f>
        <v>3.1034000000000002</v>
      </c>
      <c r="U12" s="190">
        <f>IF(ISNA(VLOOKUP(U10,'Preisindizes Strom 2024 Bas.''21'!$J$8:$R$82,9,FALSE)),0,VLOOKUP(U10,'Preisindizes Strom 2024 Bas.''21'!$J$8:$R$82,9,FALSE))</f>
        <v>3.1488</v>
      </c>
      <c r="V12" s="190">
        <f>IF(ISNA(VLOOKUP(V10,'Preisindizes Strom 2024 Bas.''21'!$J$8:$R$82,9,FALSE)),0,VLOOKUP(V10,'Preisindizes Strom 2024 Bas.''21'!$J$8:$R$82,9,FALSE))</f>
        <v>3.0884999999999998</v>
      </c>
      <c r="W12" s="190">
        <f>IF(ISNA(VLOOKUP(W10,'Preisindizes Strom 2024 Bas.''21'!$J$8:$R$82,9,FALSE)),0,VLOOKUP(W10,'Preisindizes Strom 2024 Bas.''21'!$J$8:$R$82,9,FALSE))</f>
        <v>3.0592000000000001</v>
      </c>
      <c r="X12" s="190">
        <f>IF(ISNA(VLOOKUP(X10,'Preisindizes Strom 2024 Bas.''21'!$J$8:$R$82,9,FALSE)),0,VLOOKUP(X10,'Preisindizes Strom 2024 Bas.''21'!$J$8:$R$82,9,FALSE))</f>
        <v>2.8065000000000002</v>
      </c>
      <c r="Y12" s="190">
        <f>IF(ISNA(VLOOKUP(Y10,'Preisindizes Strom 2024 Bas.''21'!$J$8:$R$82,9,FALSE)),0,VLOOKUP(Y10,'Preisindizes Strom 2024 Bas.''21'!$J$8:$R$82,9,FALSE))</f>
        <v>2.6293000000000002</v>
      </c>
      <c r="Z12" s="190">
        <f>IF(ISNA(VLOOKUP(Z10,'Preisindizes Strom 2024 Bas.''21'!$J$8:$R$82,9,FALSE)),0,VLOOKUP(Z10,'Preisindizes Strom 2024 Bas.''21'!$J$8:$R$82,9,FALSE))</f>
        <v>2.4590000000000001</v>
      </c>
      <c r="AA12" s="190">
        <f>IF(ISNA(VLOOKUP(AA10,'Preisindizes Strom 2024 Bas.''21'!$J$8:$R$82,9,FALSE)),0,VLOOKUP(AA10,'Preisindizes Strom 2024 Bas.''21'!$J$8:$R$82,9,FALSE))</f>
        <v>2.7065000000000001</v>
      </c>
      <c r="AB12" s="190">
        <f>IF(ISNA(VLOOKUP(AB10,'Preisindizes Strom 2024 Bas.''21'!$J$8:$R$82,9,FALSE)),0,VLOOKUP(AB10,'Preisindizes Strom 2024 Bas.''21'!$J$8:$R$82,9,FALSE))</f>
        <v>2.7008000000000001</v>
      </c>
      <c r="AC12" s="190">
        <f>IF(ISNA(VLOOKUP(AC10,'Preisindizes Strom 2024 Bas.''21'!$J$8:$R$82,9,FALSE)),0,VLOOKUP(AC10,'Preisindizes Strom 2024 Bas.''21'!$J$8:$R$82,9,FALSE))</f>
        <v>2.5819999999999999</v>
      </c>
      <c r="AD12" s="190">
        <f>IF(ISNA(VLOOKUP(AD10,'Preisindizes Strom 2024 Bas.''21'!$J$8:$R$82,9,FALSE)),0,VLOOKUP(AD10,'Preisindizes Strom 2024 Bas.''21'!$J$8:$R$82,9,FALSE))</f>
        <v>2.4131</v>
      </c>
      <c r="AE12" s="190">
        <f>IF(ISNA(VLOOKUP(AE10,'Preisindizes Strom 2024 Bas.''21'!$J$8:$R$82,9,FALSE)),0,VLOOKUP(AE10,'Preisindizes Strom 2024 Bas.''21'!$J$8:$R$82,9,FALSE))</f>
        <v>2.4971000000000001</v>
      </c>
      <c r="AF12" s="190">
        <f>IF(ISNA(VLOOKUP(AF10,'Preisindizes Strom 2024 Bas.''21'!$J$8:$R$82,9,FALSE)),0,VLOOKUP(AF10,'Preisindizes Strom 2024 Bas.''21'!$J$8:$R$82,9,FALSE))</f>
        <v>2.4874999999999998</v>
      </c>
      <c r="AG12" s="190">
        <f>IF(ISNA(VLOOKUP(AG10,'Preisindizes Strom 2024 Bas.''21'!$J$8:$R$82,9,FALSE)),0,VLOOKUP(AG10,'Preisindizes Strom 2024 Bas.''21'!$J$8:$R$82,9,FALSE))</f>
        <v>2.3601000000000001</v>
      </c>
      <c r="AH12" s="190">
        <f>IF(ISNA(VLOOKUP(AH10,'Preisindizes Strom 2024 Bas.''21'!$J$8:$R$82,9,FALSE)),0,VLOOKUP(AH10,'Preisindizes Strom 2024 Bas.''21'!$J$8:$R$82,9,FALSE))</f>
        <v>2.2259000000000002</v>
      </c>
      <c r="AI12" s="190">
        <f>IF(ISNA(VLOOKUP(AI10,'Preisindizes Strom 2024 Bas.''21'!$J$8:$R$82,9,FALSE)),0,VLOOKUP(AI10,'Preisindizes Strom 2024 Bas.''21'!$J$8:$R$82,9,FALSE))</f>
        <v>2.3473000000000002</v>
      </c>
      <c r="AJ12" s="190">
        <f>IF(ISNA(VLOOKUP(AJ10,'Preisindizes Strom 2024 Bas.''21'!$J$8:$R$82,9,FALSE)),0,VLOOKUP(AJ10,'Preisindizes Strom 2024 Bas.''21'!$J$8:$R$82,9,FALSE))</f>
        <v>2.2930999999999999</v>
      </c>
      <c r="AK12" s="190">
        <f>IF(ISNA(VLOOKUP(AK10,'Preisindizes Strom 2024 Bas.''21'!$J$8:$R$82,9,FALSE)),0,VLOOKUP(AK10,'Preisindizes Strom 2024 Bas.''21'!$J$8:$R$82,9,FALSE))</f>
        <v>2.2768999999999999</v>
      </c>
      <c r="AL12" s="190">
        <f>IF(ISNA(VLOOKUP(AL10,'Preisindizes Strom 2024 Bas.''21'!$J$8:$R$82,9,FALSE)),0,VLOOKUP(AL10,'Preisindizes Strom 2024 Bas.''21'!$J$8:$R$82,9,FALSE))</f>
        <v>2.2296999999999998</v>
      </c>
      <c r="AM12" s="190">
        <f>IF(ISNA(VLOOKUP(AM10,'Preisindizes Strom 2024 Bas.''21'!$J$8:$R$82,9,FALSE)),0,VLOOKUP(AM10,'Preisindizes Strom 2024 Bas.''21'!$J$8:$R$82,9,FALSE))</f>
        <v>2.0525000000000002</v>
      </c>
      <c r="AN12" s="190">
        <f>IF(ISNA(VLOOKUP(AN10,'Preisindizes Strom 2024 Bas.''21'!$J$8:$R$82,9,FALSE)),0,VLOOKUP(AN10,'Preisindizes Strom 2024 Bas.''21'!$J$8:$R$82,9,FALSE))</f>
        <v>1.8818999999999999</v>
      </c>
      <c r="AO12" s="190">
        <f>IF(ISNA(VLOOKUP(AO10,'Preisindizes Strom 2024 Bas.''21'!$J$8:$R$82,9,FALSE)),0,VLOOKUP(AO10,'Preisindizes Strom 2024 Bas.''21'!$J$8:$R$82,9,FALSE))</f>
        <v>1.8158000000000001</v>
      </c>
      <c r="AP12" s="190">
        <f>IF(ISNA(VLOOKUP(AP10,'Preisindizes Strom 2024 Bas.''21'!$J$8:$R$82,9,FALSE)),0,VLOOKUP(AP10,'Preisindizes Strom 2024 Bas.''21'!$J$8:$R$82,9,FALSE))</f>
        <v>1.8131999999999999</v>
      </c>
      <c r="AQ12" s="190">
        <f>IF(ISNA(VLOOKUP(AQ10,'Preisindizes Strom 2024 Bas.''21'!$J$8:$R$82,9,FALSE)),0,VLOOKUP(AQ10,'Preisindizes Strom 2024 Bas.''21'!$J$8:$R$82,9,FALSE))</f>
        <v>1.7613000000000001</v>
      </c>
      <c r="AR12" s="190">
        <f>IF(ISNA(VLOOKUP(AR10,'Preisindizes Strom 2024 Bas.''21'!$J$8:$R$82,9,FALSE)),0,VLOOKUP(AR10,'Preisindizes Strom 2024 Bas.''21'!$J$8:$R$82,9,FALSE))</f>
        <v>1.7236</v>
      </c>
      <c r="AS12" s="190">
        <f>IF(ISNA(VLOOKUP(AS10,'Preisindizes Strom 2024 Bas.''21'!$J$8:$R$82,9,FALSE)),0,VLOOKUP(AS10,'Preisindizes Strom 2024 Bas.''21'!$J$8:$R$82,9,FALSE))</f>
        <v>1.6987000000000001</v>
      </c>
      <c r="AT12" s="190">
        <f>IF(ISNA(VLOOKUP(AT10,'Preisindizes Strom 2024 Bas.''21'!$J$8:$R$82,9,FALSE)),0,VLOOKUP(AT10,'Preisindizes Strom 2024 Bas.''21'!$J$8:$R$82,9,FALSE))</f>
        <v>1.7236</v>
      </c>
      <c r="AU12" s="190">
        <f>IF(ISNA(VLOOKUP(AU10,'Preisindizes Strom 2024 Bas.''21'!$J$8:$R$82,9,FALSE)),0,VLOOKUP(AU10,'Preisindizes Strom 2024 Bas.''21'!$J$8:$R$82,9,FALSE))</f>
        <v>1.7032</v>
      </c>
      <c r="AV12" s="190">
        <f>IF(ISNA(VLOOKUP(AV10,'Preisindizes Strom 2024 Bas.''21'!$J$8:$R$82,9,FALSE)),0,VLOOKUP(AV10,'Preisindizes Strom 2024 Bas.''21'!$J$8:$R$82,9,FALSE))</f>
        <v>1.6301000000000001</v>
      </c>
      <c r="AW12" s="190">
        <f>IF(ISNA(VLOOKUP(AW10,'Preisindizes Strom 2024 Bas.''21'!$J$8:$R$82,9,FALSE)),0,VLOOKUP(AW10,'Preisindizes Strom 2024 Bas.''21'!$J$8:$R$82,9,FALSE))</f>
        <v>1.5821000000000001</v>
      </c>
      <c r="AX12" s="190">
        <f>IF(ISNA(VLOOKUP(AX10,'Preisindizes Strom 2024 Bas.''21'!$J$8:$R$82,9,FALSE)),0,VLOOKUP(AX10,'Preisindizes Strom 2024 Bas.''21'!$J$8:$R$82,9,FALSE))</f>
        <v>1.5899000000000001</v>
      </c>
      <c r="AY12" s="190">
        <f>IF(ISNA(VLOOKUP(AY10,'Preisindizes Strom 2024 Bas.''21'!$J$8:$R$82,9,FALSE)),0,VLOOKUP(AY10,'Preisindizes Strom 2024 Bas.''21'!$J$8:$R$82,9,FALSE))</f>
        <v>1.548</v>
      </c>
      <c r="AZ12" s="190">
        <f>IF(ISNA(VLOOKUP(AZ10,'Preisindizes Strom 2024 Bas.''21'!$J$8:$R$82,9,FALSE)),0,VLOOKUP(AZ10,'Preisindizes Strom 2024 Bas.''21'!$J$8:$R$82,9,FALSE))</f>
        <v>1.526</v>
      </c>
      <c r="BA12" s="190">
        <f>IF(ISNA(VLOOKUP(BA10,'Preisindizes Strom 2024 Bas.''21'!$J$8:$R$82,9,FALSE)),0,VLOOKUP(BA10,'Preisindizes Strom 2024 Bas.''21'!$J$8:$R$82,9,FALSE))</f>
        <v>1.5461</v>
      </c>
      <c r="BB12" s="190">
        <f>IF(ISNA(VLOOKUP(BB10,'Preisindizes Strom 2024 Bas.''21'!$J$8:$R$82,9,FALSE)),0,VLOOKUP(BB10,'Preisindizes Strom 2024 Bas.''21'!$J$8:$R$82,9,FALSE))</f>
        <v>1.5629999999999999</v>
      </c>
      <c r="BC12" s="190">
        <f>IF(ISNA(VLOOKUP(BC10,'Preisindizes Strom 2024 Bas.''21'!$J$8:$R$82,9,FALSE)),0,VLOOKUP(BC10,'Preisindizes Strom 2024 Bas.''21'!$J$8:$R$82,9,FALSE))</f>
        <v>1.5840000000000001</v>
      </c>
      <c r="BD12" s="190">
        <f>IF(ISNA(VLOOKUP(BD10,'Preisindizes Strom 2024 Bas.''21'!$J$8:$R$82,9,FALSE)),0,VLOOKUP(BD10,'Preisindizes Strom 2024 Bas.''21'!$J$8:$R$82,9,FALSE))</f>
        <v>1.6573</v>
      </c>
      <c r="BE12" s="190">
        <f>IF(ISNA(VLOOKUP(BE10,'Preisindizes Strom 2024 Bas.''21'!$J$8:$R$82,9,FALSE)),0,VLOOKUP(BE10,'Preisindizes Strom 2024 Bas.''21'!$J$8:$R$82,9,FALSE))</f>
        <v>1.7352000000000001</v>
      </c>
      <c r="BF12" s="190">
        <f>IF(ISNA(VLOOKUP(BF10,'Preisindizes Strom 2024 Bas.''21'!$J$8:$R$82,9,FALSE)),0,VLOOKUP(BF10,'Preisindizes Strom 2024 Bas.''21'!$J$8:$R$82,9,FALSE))</f>
        <v>1.7734000000000001</v>
      </c>
      <c r="BG12" s="190">
        <f>IF(ISNA(VLOOKUP(BG10,'Preisindizes Strom 2024 Bas.''21'!$J$8:$R$82,9,FALSE)),0,VLOOKUP(BG10,'Preisindizes Strom 2024 Bas.''21'!$J$8:$R$82,9,FALSE))</f>
        <v>1.7881</v>
      </c>
      <c r="BH12" s="190">
        <f>IF(ISNA(VLOOKUP(BH10,'Preisindizes Strom 2024 Bas.''21'!$J$8:$R$82,9,FALSE)),0,VLOOKUP(BH10,'Preisindizes Strom 2024 Bas.''21'!$J$8:$R$82,9,FALSE))</f>
        <v>1.7352000000000001</v>
      </c>
      <c r="BI12" s="190">
        <f>IF(ISNA(VLOOKUP(BI10,'Preisindizes Strom 2024 Bas.''21'!$J$8:$R$82,9,FALSE)),0,VLOOKUP(BI10,'Preisindizes Strom 2024 Bas.''21'!$J$8:$R$82,9,FALSE))</f>
        <v>1.7445999999999999</v>
      </c>
      <c r="BJ12" s="190">
        <f>IF(ISNA(VLOOKUP(BJ10,'Preisindizes Strom 2024 Bas.''21'!$J$8:$R$82,9,FALSE)),0,VLOOKUP(BJ10,'Preisindizes Strom 2024 Bas.''21'!$J$8:$R$82,9,FALSE))</f>
        <v>1.7613000000000001</v>
      </c>
      <c r="BK12" s="190">
        <f>IF(ISNA(VLOOKUP(BK10,'Preisindizes Strom 2024 Bas.''21'!$J$8:$R$82,9,FALSE)),0,VLOOKUP(BK10,'Preisindizes Strom 2024 Bas.''21'!$J$8:$R$82,9,FALSE))</f>
        <v>1.7830999999999999</v>
      </c>
      <c r="BL12" s="190">
        <f>IF(ISNA(VLOOKUP(BL10,'Preisindizes Strom 2024 Bas.''21'!$J$8:$R$82,9,FALSE)),0,VLOOKUP(BL10,'Preisindizes Strom 2024 Bas.''21'!$J$8:$R$82,9,FALSE))</f>
        <v>1.7856000000000001</v>
      </c>
      <c r="BM12" s="190">
        <f>IF(ISNA(VLOOKUP(BM10,'Preisindizes Strom 2024 Bas.''21'!$J$8:$R$82,9,FALSE)),0,VLOOKUP(BM10,'Preisindizes Strom 2024 Bas.''21'!$J$8:$R$82,9,FALSE))</f>
        <v>1.7981</v>
      </c>
      <c r="BN12" s="190">
        <f>IF(ISNA(VLOOKUP(BN10,'Preisindizes Strom 2024 Bas.''21'!$J$8:$R$82,9,FALSE)),0,VLOOKUP(BN10,'Preisindizes Strom 2024 Bas.''21'!$J$8:$R$82,9,FALSE))</f>
        <v>1.7305999999999999</v>
      </c>
      <c r="BO12" s="190">
        <f>IF(ISNA(VLOOKUP(BO10,'Preisindizes Strom 2024 Bas.''21'!$J$8:$R$82,9,FALSE)),0,VLOOKUP(BO10,'Preisindizes Strom 2024 Bas.''21'!$J$8:$R$82,9,FALSE))</f>
        <v>1.6854</v>
      </c>
      <c r="BP12" s="190">
        <f>IF(ISNA(VLOOKUP(BP10,'Preisindizes Strom 2024 Bas.''21'!$J$8:$R$82,9,FALSE)),0,VLOOKUP(BP10,'Preisindizes Strom 2024 Bas.''21'!$J$8:$R$82,9,FALSE))</f>
        <v>1.6744000000000001</v>
      </c>
      <c r="BQ12" s="190">
        <f>IF(ISNA(VLOOKUP(BQ10,'Preisindizes Strom 2024 Bas.''21'!$J$8:$R$82,9,FALSE)),0,VLOOKUP(BQ10,'Preisindizes Strom 2024 Bas.''21'!$J$8:$R$82,9,FALSE))</f>
        <v>1.7054</v>
      </c>
      <c r="BR12" s="190">
        <f>IF(ISNA(VLOOKUP(BR10,'Preisindizes Strom 2024 Bas.''21'!$J$8:$R$82,9,FALSE)),0,VLOOKUP(BR10,'Preisindizes Strom 2024 Bas.''21'!$J$8:$R$82,9,FALSE))</f>
        <v>1.6919999999999999</v>
      </c>
      <c r="BS12" s="190">
        <f>IF(ISNA(VLOOKUP(BS10,'Preisindizes Strom 2024 Bas.''21'!$J$8:$R$82,9,FALSE)),0,VLOOKUP(BS10,'Preisindizes Strom 2024 Bas.''21'!$J$8:$R$82,9,FALSE))</f>
        <v>1.6056999999999999</v>
      </c>
      <c r="BT12" s="190">
        <f>IF(ISNA(VLOOKUP(BT10,'Preisindizes Strom 2024 Bas.''21'!$J$8:$R$82,9,FALSE)),0,VLOOKUP(BT10,'Preisindizes Strom 2024 Bas.''21'!$J$8:$R$82,9,FALSE))</f>
        <v>1.5860000000000001</v>
      </c>
      <c r="BU12" s="190">
        <f>IF(ISNA(VLOOKUP(BU10,'Preisindizes Strom 2024 Bas.''21'!$J$8:$R$82,9,FALSE)),0,VLOOKUP(BU10,'Preisindizes Strom 2024 Bas.''21'!$J$8:$R$82,9,FALSE))</f>
        <v>1.5938000000000001</v>
      </c>
      <c r="BV12" s="190">
        <f>IF(ISNA(VLOOKUP(BV10,'Preisindizes Strom 2024 Bas.''21'!$J$8:$R$82,9,FALSE)),0,VLOOKUP(BV10,'Preisindizes Strom 2024 Bas.''21'!$J$8:$R$82,9,FALSE))</f>
        <v>1.5919000000000001</v>
      </c>
      <c r="BW12" s="190">
        <f>IF(ISNA(VLOOKUP(BW10,'Preisindizes Strom 2024 Bas.''21'!$J$8:$R$82,9,FALSE)),0,VLOOKUP(BW10,'Preisindizes Strom 2024 Bas.''21'!$J$8:$R$82,9,FALSE))</f>
        <v>1.5424</v>
      </c>
      <c r="BX12" s="190">
        <f>IF(ISNA(VLOOKUP(BX10,'Preisindizes Strom 2024 Bas.''21'!$J$8:$R$82,9,FALSE)),0,VLOOKUP(BX10,'Preisindizes Strom 2024 Bas.''21'!$J$8:$R$82,9,FALSE))</f>
        <v>1.5461</v>
      </c>
      <c r="BY12" s="190">
        <f>IF(ISNA(VLOOKUP(BY10,'Preisindizes Strom 2024 Bas.''21'!$J$8:$R$82,9,FALSE)),0,VLOOKUP(BY10,'Preisindizes Strom 2024 Bas.''21'!$J$8:$R$82,9,FALSE))</f>
        <v>1.5046999999999999</v>
      </c>
      <c r="BZ12" s="190">
        <f>IF(ISNA(VLOOKUP(BZ10,'Preisindizes Strom 2024 Bas.''21'!$J$8:$R$82,9,FALSE)),0,VLOOKUP(BZ10,'Preisindizes Strom 2024 Bas.''21'!$J$8:$R$82,9,FALSE))</f>
        <v>1.4424999999999999</v>
      </c>
      <c r="CA12" s="190">
        <f>IF(ISNA(VLOOKUP(CA10,'Preisindizes Strom 2024 Bas.''21'!$J$8:$R$82,9,FALSE)),0,VLOOKUP(CA10,'Preisindizes Strom 2024 Bas.''21'!$J$8:$R$82,9,FALSE))</f>
        <v>1.3867</v>
      </c>
      <c r="CB12" s="190">
        <f>IF(ISNA(VLOOKUP(CB10,'Preisindizes Strom 2024 Bas.''21'!$J$8:$R$82,9,FALSE)),0,VLOOKUP(CB10,'Preisindizes Strom 2024 Bas.''21'!$J$8:$R$82,9,FALSE))</f>
        <v>1.3633</v>
      </c>
      <c r="CC12" s="190">
        <f>IF(ISNA(VLOOKUP(CC10,'Preisindizes Strom 2024 Bas.''21'!$J$8:$R$82,9,FALSE)),0,VLOOKUP(CC10,'Preisindizes Strom 2024 Bas.''21'!$J$8:$R$82,9,FALSE))</f>
        <v>1.2909999999999999</v>
      </c>
      <c r="CD12" s="190">
        <f>IF(ISNA(VLOOKUP(CD10,'Preisindizes Strom 2024 Bas.''21'!$J$8:$R$82,9,FALSE)),0,VLOOKUP(CD10,'Preisindizes Strom 2024 Bas.''21'!$J$8:$R$82,9,FALSE))</f>
        <v>1.1014999999999999</v>
      </c>
      <c r="CE12" s="190">
        <f>IF(ISNA(VLOOKUP(CE10,'Preisindizes Strom 2024 Bas.''21'!$J$8:$R$82,9,FALSE)),0,VLOOKUP(CE10,'Preisindizes Strom 2024 Bas.''21'!$J$8:$R$82,9,FALSE))</f>
        <v>1.0361</v>
      </c>
      <c r="CF12" s="190">
        <f>IF(ISNA(VLOOKUP(CF10,'Preisindizes Strom 2024 Bas.''21'!$J$8:$R$82,9,FALSE)),0,VLOOKUP(CF10,'Preisindizes Strom 2024 Bas.''21'!$J$8:$R$82,9,FALSE))</f>
        <v>1</v>
      </c>
    </row>
    <row r="13" spans="1:84" x14ac:dyDescent="0.2">
      <c r="A13" s="188">
        <v>3</v>
      </c>
      <c r="B13" s="189" t="s">
        <v>320</v>
      </c>
      <c r="D13" s="190">
        <f>IF(ISNA(VLOOKUP(D10,'Preisindizes Strom 2024 Bas.''21'!$T$8:$AE$82,12,FALSE)),0,VLOOKUP(D10,'Preisindizes Strom 2024 Bas.''21'!$T$8:$AE$82,12,FALSE))</f>
        <v>0</v>
      </c>
      <c r="E13" s="190">
        <f>IF(ISNA(VLOOKUP(E10,'Preisindizes Strom 2024 Bas.''21'!$T$8:$AE$82,12,FALSE)),0,VLOOKUP(E10,'Preisindizes Strom 2024 Bas.''21'!$T$8:$AE$82,12,FALSE))</f>
        <v>0</v>
      </c>
      <c r="F13" s="190">
        <f>IF(ISNA(VLOOKUP(F10,'Preisindizes Strom 2024 Bas.''21'!$T$8:$AE$82,12,FALSE)),0,VLOOKUP(F10,'Preisindizes Strom 2024 Bas.''21'!$T$8:$AE$82,12,FALSE))</f>
        <v>0</v>
      </c>
      <c r="G13" s="190">
        <f>IF(ISNA(VLOOKUP(G10,'Preisindizes Strom 2024 Bas.''21'!$T$8:$AE$82,12,FALSE)),0,VLOOKUP(G10,'Preisindizes Strom 2024 Bas.''21'!$T$8:$AE$82,12,FALSE))</f>
        <v>0</v>
      </c>
      <c r="H13" s="190">
        <f>IF(ISNA(VLOOKUP(H10,'Preisindizes Strom 2024 Bas.''21'!$T$8:$AE$82,12,FALSE)),0,VLOOKUP(H10,'Preisindizes Strom 2024 Bas.''21'!$T$8:$AE$82,12,FALSE))</f>
        <v>0</v>
      </c>
      <c r="I13" s="190">
        <f>IF(ISNA(VLOOKUP(I10,'Preisindizes Strom 2024 Bas.''21'!$T$8:$AE$82,12,FALSE)),0,VLOOKUP(I10,'Preisindizes Strom 2024 Bas.''21'!$T$8:$AE$82,12,FALSE))</f>
        <v>0</v>
      </c>
      <c r="J13" s="190">
        <f>IF(ISNA(VLOOKUP(J10,'Preisindizes Strom 2024 Bas.''21'!$T$8:$AE$82,12,FALSE)),0,VLOOKUP(J10,'Preisindizes Strom 2024 Bas.''21'!$T$8:$AE$82,12,FALSE))</f>
        <v>0</v>
      </c>
      <c r="K13" s="190">
        <f>IF(ISNA(VLOOKUP(K10,'Preisindizes Strom 2024 Bas.''21'!$T$8:$AE$82,12,FALSE)),0,VLOOKUP(K10,'Preisindizes Strom 2024 Bas.''21'!$T$8:$AE$82,12,FALSE))</f>
        <v>0</v>
      </c>
      <c r="L13" s="190">
        <f>IF(ISNA(VLOOKUP(L10,'Preisindizes Strom 2024 Bas.''21'!$T$8:$AE$82,12,FALSE)),0,VLOOKUP(L10,'Preisindizes Strom 2024 Bas.''21'!$T$8:$AE$82,12,FALSE))</f>
        <v>0</v>
      </c>
      <c r="M13" s="190">
        <f>IF(ISNA(VLOOKUP(M10,'Preisindizes Strom 2024 Bas.''21'!$T$8:$AE$82,12,FALSE)),0,VLOOKUP(M10,'Preisindizes Strom 2024 Bas.''21'!$T$8:$AE$82,12,FALSE))</f>
        <v>0</v>
      </c>
      <c r="N13" s="190">
        <f>IF(ISNA(VLOOKUP(N10,'Preisindizes Strom 2024 Bas.''21'!$T$8:$AE$82,12,FALSE)),0,VLOOKUP(N10,'Preisindizes Strom 2024 Bas.''21'!$T$8:$AE$82,12,FALSE))</f>
        <v>0</v>
      </c>
      <c r="O13" s="190">
        <f>IF(ISNA(VLOOKUP(O10,'Preisindizes Strom 2024 Bas.''21'!$T$8:$AE$82,12,FALSE)),0,VLOOKUP(O10,'Preisindizes Strom 2024 Bas.''21'!$T$8:$AE$82,12,FALSE))</f>
        <v>0</v>
      </c>
      <c r="P13" s="190">
        <f>IF(ISNA(VLOOKUP(P10,'Preisindizes Strom 2024 Bas.''21'!$T$8:$AE$82,12,FALSE)),0,VLOOKUP(P10,'Preisindizes Strom 2024 Bas.''21'!$T$8:$AE$82,12,FALSE))</f>
        <v>0</v>
      </c>
      <c r="Q13" s="190">
        <f>IF(ISNA(VLOOKUP(Q10,'Preisindizes Strom 2024 Bas.''21'!$T$8:$AE$82,12,FALSE)),0,VLOOKUP(Q10,'Preisindizes Strom 2024 Bas.''21'!$T$8:$AE$82,12,FALSE))</f>
        <v>0</v>
      </c>
      <c r="R13" s="190">
        <f>IF(ISNA(VLOOKUP(R10,'Preisindizes Strom 2024 Bas.''21'!$T$8:$AE$82,12,FALSE)),0,VLOOKUP(R10,'Preisindizes Strom 2024 Bas.''21'!$T$8:$AE$82,12,FALSE))</f>
        <v>3.9699</v>
      </c>
      <c r="S13" s="190">
        <f>IF(ISNA(VLOOKUP(S10,'Preisindizes Strom 2024 Bas.''21'!$T$8:$AE$82,12,FALSE)),0,VLOOKUP(S10,'Preisindizes Strom 2024 Bas.''21'!$T$8:$AE$82,12,FALSE))</f>
        <v>3.8879000000000001</v>
      </c>
      <c r="T13" s="190">
        <f>IF(ISNA(VLOOKUP(T10,'Preisindizes Strom 2024 Bas.''21'!$T$8:$AE$82,12,FALSE)),0,VLOOKUP(T10,'Preisindizes Strom 2024 Bas.''21'!$T$8:$AE$82,12,FALSE))</f>
        <v>3.7336999999999998</v>
      </c>
      <c r="U13" s="190">
        <f>IF(ISNA(VLOOKUP(U10,'Preisindizes Strom 2024 Bas.''21'!$T$8:$AE$82,12,FALSE)),0,VLOOKUP(U10,'Preisindizes Strom 2024 Bas.''21'!$T$8:$AE$82,12,FALSE))</f>
        <v>3.6610999999999998</v>
      </c>
      <c r="V13" s="190">
        <f>IF(ISNA(VLOOKUP(V10,'Preisindizes Strom 2024 Bas.''21'!$T$8:$AE$82,12,FALSE)),0,VLOOKUP(V10,'Preisindizes Strom 2024 Bas.''21'!$T$8:$AE$82,12,FALSE))</f>
        <v>3.5912999999999999</v>
      </c>
      <c r="W13" s="190">
        <f>IF(ISNA(VLOOKUP(W10,'Preisindizes Strom 2024 Bas.''21'!$T$8:$AE$82,12,FALSE)),0,VLOOKUP(W10,'Preisindizes Strom 2024 Bas.''21'!$T$8:$AE$82,12,FALSE))</f>
        <v>3.6309</v>
      </c>
      <c r="X13" s="190">
        <f>IF(ISNA(VLOOKUP(X10,'Preisindizes Strom 2024 Bas.''21'!$T$8:$AE$82,12,FALSE)),0,VLOOKUP(X10,'Preisindizes Strom 2024 Bas.''21'!$T$8:$AE$82,12,FALSE))</f>
        <v>3.4868000000000001</v>
      </c>
      <c r="Y13" s="190">
        <f>IF(ISNA(VLOOKUP(Y10,'Preisindizes Strom 2024 Bas.''21'!$T$8:$AE$82,12,FALSE)),0,VLOOKUP(Y10,'Preisindizes Strom 2024 Bas.''21'!$T$8:$AE$82,12,FALSE))</f>
        <v>3.3452000000000002</v>
      </c>
      <c r="Z13" s="190">
        <f>IF(ISNA(VLOOKUP(Z10,'Preisindizes Strom 2024 Bas.''21'!$T$8:$AE$82,12,FALSE)),0,VLOOKUP(Z10,'Preisindizes Strom 2024 Bas.''21'!$T$8:$AE$82,12,FALSE))</f>
        <v>3.1456</v>
      </c>
      <c r="AA13" s="190">
        <f>IF(ISNA(VLOOKUP(AA10,'Preisindizes Strom 2024 Bas.''21'!$T$8:$AE$82,12,FALSE)),0,VLOOKUP(AA10,'Preisindizes Strom 2024 Bas.''21'!$T$8:$AE$82,12,FALSE))</f>
        <v>3.4775999999999998</v>
      </c>
      <c r="AB13" s="190">
        <f>IF(ISNA(VLOOKUP(AB10,'Preisindizes Strom 2024 Bas.''21'!$T$8:$AE$82,12,FALSE)),0,VLOOKUP(AB10,'Preisindizes Strom 2024 Bas.''21'!$T$8:$AE$82,12,FALSE))</f>
        <v>3.5335000000000001</v>
      </c>
      <c r="AC13" s="190">
        <f>IF(ISNA(VLOOKUP(AC10,'Preisindizes Strom 2024 Bas.''21'!$T$8:$AE$82,12,FALSE)),0,VLOOKUP(AC10,'Preisindizes Strom 2024 Bas.''21'!$T$8:$AE$82,12,FALSE))</f>
        <v>3.2624</v>
      </c>
      <c r="AD13" s="190">
        <f>IF(ISNA(VLOOKUP(AD10,'Preisindizes Strom 2024 Bas.''21'!$T$8:$AE$82,12,FALSE)),0,VLOOKUP(AD10,'Preisindizes Strom 2024 Bas.''21'!$T$8:$AE$82,12,FALSE))</f>
        <v>2.9354</v>
      </c>
      <c r="AE13" s="190">
        <f>IF(ISNA(VLOOKUP(AE10,'Preisindizes Strom 2024 Bas.''21'!$T$8:$AE$82,12,FALSE)),0,VLOOKUP(AE10,'Preisindizes Strom 2024 Bas.''21'!$T$8:$AE$82,12,FALSE))</f>
        <v>2.9752000000000001</v>
      </c>
      <c r="AF13" s="190">
        <f>IF(ISNA(VLOOKUP(AF10,'Preisindizes Strom 2024 Bas.''21'!$T$8:$AE$82,12,FALSE)),0,VLOOKUP(AF10,'Preisindizes Strom 2024 Bas.''21'!$T$8:$AE$82,12,FALSE))</f>
        <v>2.9954999999999998</v>
      </c>
      <c r="AG13" s="190">
        <f>IF(ISNA(VLOOKUP(AG10,'Preisindizes Strom 2024 Bas.''21'!$T$8:$AE$82,12,FALSE)),0,VLOOKUP(AG10,'Preisindizes Strom 2024 Bas.''21'!$T$8:$AE$82,12,FALSE))</f>
        <v>2.8715000000000002</v>
      </c>
      <c r="AH13" s="190">
        <f>IF(ISNA(VLOOKUP(AH10,'Preisindizes Strom 2024 Bas.''21'!$T$8:$AE$82,12,FALSE)),0,VLOOKUP(AH10,'Preisindizes Strom 2024 Bas.''21'!$T$8:$AE$82,12,FALSE))</f>
        <v>2.6898</v>
      </c>
      <c r="AI13" s="190">
        <f>IF(ISNA(VLOOKUP(AI10,'Preisindizes Strom 2024 Bas.''21'!$T$8:$AE$82,12,FALSE)),0,VLOOKUP(AI10,'Preisindizes Strom 2024 Bas.''21'!$T$8:$AE$82,12,FALSE))</f>
        <v>2.8161999999999998</v>
      </c>
      <c r="AJ13" s="190">
        <f>IF(ISNA(VLOOKUP(AJ10,'Preisindizes Strom 2024 Bas.''21'!$T$8:$AE$82,12,FALSE)),0,VLOOKUP(AJ10,'Preisindizes Strom 2024 Bas.''21'!$T$8:$AE$82,12,FALSE))</f>
        <v>2.7231000000000001</v>
      </c>
      <c r="AK13" s="190">
        <f>IF(ISNA(VLOOKUP(AK10,'Preisindizes Strom 2024 Bas.''21'!$T$8:$AE$82,12,FALSE)),0,VLOOKUP(AK10,'Preisindizes Strom 2024 Bas.''21'!$T$8:$AE$82,12,FALSE))</f>
        <v>2.6898</v>
      </c>
      <c r="AL13" s="190">
        <f>IF(ISNA(VLOOKUP(AL10,'Preisindizes Strom 2024 Bas.''21'!$T$8:$AE$82,12,FALSE)),0,VLOOKUP(AL10,'Preisindizes Strom 2024 Bas.''21'!$T$8:$AE$82,12,FALSE))</f>
        <v>2.7174999999999998</v>
      </c>
      <c r="AM13" s="190">
        <f>IF(ISNA(VLOOKUP(AM10,'Preisindizes Strom 2024 Bas.''21'!$T$8:$AE$82,12,FALSE)),0,VLOOKUP(AM10,'Preisindizes Strom 2024 Bas.''21'!$T$8:$AE$82,12,FALSE))</f>
        <v>2.5249000000000001</v>
      </c>
      <c r="AN13" s="190">
        <f>IF(ISNA(VLOOKUP(AN10,'Preisindizes Strom 2024 Bas.''21'!$T$8:$AE$82,12,FALSE)),0,VLOOKUP(AN10,'Preisindizes Strom 2024 Bas.''21'!$T$8:$AE$82,12,FALSE))</f>
        <v>2.2881999999999998</v>
      </c>
      <c r="AO13" s="190">
        <f>IF(ISNA(VLOOKUP(AO10,'Preisindizes Strom 2024 Bas.''21'!$T$8:$AE$82,12,FALSE)),0,VLOOKUP(AO10,'Preisindizes Strom 2024 Bas.''21'!$T$8:$AE$82,12,FALSE))</f>
        <v>2.1749000000000001</v>
      </c>
      <c r="AP13" s="190">
        <f>IF(ISNA(VLOOKUP(AP10,'Preisindizes Strom 2024 Bas.''21'!$T$8:$AE$82,12,FALSE)),0,VLOOKUP(AP10,'Preisindizes Strom 2024 Bas.''21'!$T$8:$AE$82,12,FALSE))</f>
        <v>2.1156000000000001</v>
      </c>
      <c r="AQ13" s="190">
        <f>IF(ISNA(VLOOKUP(AQ10,'Preisindizes Strom 2024 Bas.''21'!$T$8:$AE$82,12,FALSE)),0,VLOOKUP(AQ10,'Preisindizes Strom 2024 Bas.''21'!$T$8:$AE$82,12,FALSE))</f>
        <v>2.1156000000000001</v>
      </c>
      <c r="AR13" s="190">
        <f>IF(ISNA(VLOOKUP(AR10,'Preisindizes Strom 2024 Bas.''21'!$T$8:$AE$82,12,FALSE)),0,VLOOKUP(AR10,'Preisindizes Strom 2024 Bas.''21'!$T$8:$AE$82,12,FALSE))</f>
        <v>2.1122000000000001</v>
      </c>
      <c r="AS13" s="190">
        <f>IF(ISNA(VLOOKUP(AS10,'Preisindizes Strom 2024 Bas.''21'!$T$8:$AE$82,12,FALSE)),0,VLOOKUP(AS10,'Preisindizes Strom 2024 Bas.''21'!$T$8:$AE$82,12,FALSE))</f>
        <v>2.0987</v>
      </c>
      <c r="AT13" s="190">
        <f>IF(ISNA(VLOOKUP(AT10,'Preisindizes Strom 2024 Bas.''21'!$T$8:$AE$82,12,FALSE)),0,VLOOKUP(AT10,'Preisindizes Strom 2024 Bas.''21'!$T$8:$AE$82,12,FALSE))</f>
        <v>2.0691000000000002</v>
      </c>
      <c r="AU13" s="190">
        <f>IF(ISNA(VLOOKUP(AU10,'Preisindizes Strom 2024 Bas.''21'!$T$8:$AE$82,12,FALSE)),0,VLOOKUP(AU10,'Preisindizes Strom 2024 Bas.''21'!$T$8:$AE$82,12,FALSE))</f>
        <v>2.0339999999999998</v>
      </c>
      <c r="AV13" s="190">
        <f>IF(ISNA(VLOOKUP(AV10,'Preisindizes Strom 2024 Bas.''21'!$T$8:$AE$82,12,FALSE)),0,VLOOKUP(AV10,'Preisindizes Strom 2024 Bas.''21'!$T$8:$AE$82,12,FALSE))</f>
        <v>1.9879</v>
      </c>
      <c r="AW13" s="190">
        <f>IF(ISNA(VLOOKUP(AW10,'Preisindizes Strom 2024 Bas.''21'!$T$8:$AE$82,12,FALSE)),0,VLOOKUP(AW10,'Preisindizes Strom 2024 Bas.''21'!$T$8:$AE$82,12,FALSE))</f>
        <v>1.9381999999999999</v>
      </c>
      <c r="AX13" s="190">
        <f>IF(ISNA(VLOOKUP(AX10,'Preisindizes Strom 2024 Bas.''21'!$T$8:$AE$82,12,FALSE)),0,VLOOKUP(AX10,'Preisindizes Strom 2024 Bas.''21'!$T$8:$AE$82,12,FALSE))</f>
        <v>1.8855999999999999</v>
      </c>
      <c r="AY13" s="190">
        <f>IF(ISNA(VLOOKUP(AY10,'Preisindizes Strom 2024 Bas.''21'!$T$8:$AE$82,12,FALSE)),0,VLOOKUP(AY10,'Preisindizes Strom 2024 Bas.''21'!$T$8:$AE$82,12,FALSE))</f>
        <v>1.8204</v>
      </c>
      <c r="AZ13" s="190">
        <f>IF(ISNA(VLOOKUP(AZ10,'Preisindizes Strom 2024 Bas.''21'!$T$8:$AE$82,12,FALSE)),0,VLOOKUP(AZ10,'Preisindizes Strom 2024 Bas.''21'!$T$8:$AE$82,12,FALSE))</f>
        <v>1.7715000000000001</v>
      </c>
      <c r="BA13" s="190">
        <f>IF(ISNA(VLOOKUP(BA10,'Preisindizes Strom 2024 Bas.''21'!$T$8:$AE$82,12,FALSE)),0,VLOOKUP(BA10,'Preisindizes Strom 2024 Bas.''21'!$T$8:$AE$82,12,FALSE))</f>
        <v>1.7667999999999999</v>
      </c>
      <c r="BB13" s="190">
        <f>IF(ISNA(VLOOKUP(BB10,'Preisindizes Strom 2024 Bas.''21'!$T$8:$AE$82,12,FALSE)),0,VLOOKUP(BB10,'Preisindizes Strom 2024 Bas.''21'!$T$8:$AE$82,12,FALSE))</f>
        <v>1.7715000000000001</v>
      </c>
      <c r="BC13" s="190">
        <f>IF(ISNA(VLOOKUP(BC10,'Preisindizes Strom 2024 Bas.''21'!$T$8:$AE$82,12,FALSE)),0,VLOOKUP(BC10,'Preisindizes Strom 2024 Bas.''21'!$T$8:$AE$82,12,FALSE))</f>
        <v>1.7786999999999999</v>
      </c>
      <c r="BD13" s="190">
        <f>IF(ISNA(VLOOKUP(BD10,'Preisindizes Strom 2024 Bas.''21'!$T$8:$AE$82,12,FALSE)),0,VLOOKUP(BD10,'Preisindizes Strom 2024 Bas.''21'!$T$8:$AE$82,12,FALSE))</f>
        <v>1.8280000000000001</v>
      </c>
      <c r="BE13" s="190">
        <f>IF(ISNA(VLOOKUP(BE10,'Preisindizes Strom 2024 Bas.''21'!$T$8:$AE$82,12,FALSE)),0,VLOOKUP(BE10,'Preisindizes Strom 2024 Bas.''21'!$T$8:$AE$82,12,FALSE))</f>
        <v>1.8642000000000001</v>
      </c>
      <c r="BF13" s="190">
        <f>IF(ISNA(VLOOKUP(BF10,'Preisindizes Strom 2024 Bas.''21'!$T$8:$AE$82,12,FALSE)),0,VLOOKUP(BF10,'Preisindizes Strom 2024 Bas.''21'!$T$8:$AE$82,12,FALSE))</f>
        <v>1.8694999999999999</v>
      </c>
      <c r="BG13" s="190">
        <f>IF(ISNA(VLOOKUP(BG10,'Preisindizes Strom 2024 Bas.''21'!$T$8:$AE$82,12,FALSE)),0,VLOOKUP(BG10,'Preisindizes Strom 2024 Bas.''21'!$T$8:$AE$82,12,FALSE))</f>
        <v>1.8694999999999999</v>
      </c>
      <c r="BH13" s="190">
        <f>IF(ISNA(VLOOKUP(BH10,'Preisindizes Strom 2024 Bas.''21'!$T$8:$AE$82,12,FALSE)),0,VLOOKUP(BH10,'Preisindizes Strom 2024 Bas.''21'!$T$8:$AE$82,12,FALSE))</f>
        <v>1.8104</v>
      </c>
      <c r="BI13" s="190">
        <f>IF(ISNA(VLOOKUP(BI10,'Preisindizes Strom 2024 Bas.''21'!$T$8:$AE$82,12,FALSE)),0,VLOOKUP(BI10,'Preisindizes Strom 2024 Bas.''21'!$T$8:$AE$82,12,FALSE))</f>
        <v>1.8080000000000001</v>
      </c>
      <c r="BJ13" s="190">
        <f>IF(ISNA(VLOOKUP(BJ10,'Preisindizes Strom 2024 Bas.''21'!$T$8:$AE$82,12,FALSE)),0,VLOOKUP(BJ10,'Preisindizes Strom 2024 Bas.''21'!$T$8:$AE$82,12,FALSE))</f>
        <v>1.8408</v>
      </c>
      <c r="BK13" s="190">
        <f>IF(ISNA(VLOOKUP(BK10,'Preisindizes Strom 2024 Bas.''21'!$T$8:$AE$82,12,FALSE)),0,VLOOKUP(BK10,'Preisindizes Strom 2024 Bas.''21'!$T$8:$AE$82,12,FALSE))</f>
        <v>1.8722000000000001</v>
      </c>
      <c r="BL13" s="190">
        <f>IF(ISNA(VLOOKUP(BL10,'Preisindizes Strom 2024 Bas.''21'!$T$8:$AE$82,12,FALSE)),0,VLOOKUP(BL10,'Preisindizes Strom 2024 Bas.''21'!$T$8:$AE$82,12,FALSE))</f>
        <v>1.8408</v>
      </c>
      <c r="BM13" s="190">
        <f>IF(ISNA(VLOOKUP(BM10,'Preisindizes Strom 2024 Bas.''21'!$T$8:$AE$82,12,FALSE)),0,VLOOKUP(BM10,'Preisindizes Strom 2024 Bas.''21'!$T$8:$AE$82,12,FALSE))</f>
        <v>1.7859</v>
      </c>
      <c r="BN13" s="190">
        <f>IF(ISNA(VLOOKUP(BN10,'Preisindizes Strom 2024 Bas.''21'!$T$8:$AE$82,12,FALSE)),0,VLOOKUP(BN10,'Preisindizes Strom 2024 Bas.''21'!$T$8:$AE$82,12,FALSE))</f>
        <v>1.7411000000000001</v>
      </c>
      <c r="BO13" s="190">
        <f>IF(ISNA(VLOOKUP(BO10,'Preisindizes Strom 2024 Bas.''21'!$T$8:$AE$82,12,FALSE)),0,VLOOKUP(BO10,'Preisindizes Strom 2024 Bas.''21'!$T$8:$AE$82,12,FALSE))</f>
        <v>1.6684000000000001</v>
      </c>
      <c r="BP13" s="190">
        <f>IF(ISNA(VLOOKUP(BP10,'Preisindizes Strom 2024 Bas.''21'!$T$8:$AE$82,12,FALSE)),0,VLOOKUP(BP10,'Preisindizes Strom 2024 Bas.''21'!$T$8:$AE$82,12,FALSE))</f>
        <v>1.6192</v>
      </c>
      <c r="BQ13" s="190">
        <f>IF(ISNA(VLOOKUP(BQ10,'Preisindizes Strom 2024 Bas.''21'!$T$8:$AE$82,12,FALSE)),0,VLOOKUP(BQ10,'Preisindizes Strom 2024 Bas.''21'!$T$8:$AE$82,12,FALSE))</f>
        <v>1.6393</v>
      </c>
      <c r="BR13" s="190">
        <f>IF(ISNA(VLOOKUP(BR10,'Preisindizes Strom 2024 Bas.''21'!$T$8:$AE$82,12,FALSE)),0,VLOOKUP(BR10,'Preisindizes Strom 2024 Bas.''21'!$T$8:$AE$82,12,FALSE))</f>
        <v>1.6747000000000001</v>
      </c>
      <c r="BS13" s="190">
        <f>IF(ISNA(VLOOKUP(BS10,'Preisindizes Strom 2024 Bas.''21'!$T$8:$AE$82,12,FALSE)),0,VLOOKUP(BS10,'Preisindizes Strom 2024 Bas.''21'!$T$8:$AE$82,12,FALSE))</f>
        <v>1.6152</v>
      </c>
      <c r="BT13" s="190">
        <f>IF(ISNA(VLOOKUP(BT10,'Preisindizes Strom 2024 Bas.''21'!$T$8:$AE$82,12,FALSE)),0,VLOOKUP(BT10,'Preisindizes Strom 2024 Bas.''21'!$T$8:$AE$82,12,FALSE))</f>
        <v>1.6112</v>
      </c>
      <c r="BU13" s="190">
        <f>IF(ISNA(VLOOKUP(BU10,'Preisindizes Strom 2024 Bas.''21'!$T$8:$AE$82,12,FALSE)),0,VLOOKUP(BU10,'Preisindizes Strom 2024 Bas.''21'!$T$8:$AE$82,12,FALSE))</f>
        <v>1.6132</v>
      </c>
      <c r="BV13" s="190">
        <f>IF(ISNA(VLOOKUP(BV10,'Preisindizes Strom 2024 Bas.''21'!$T$8:$AE$82,12,FALSE)),0,VLOOKUP(BV10,'Preisindizes Strom 2024 Bas.''21'!$T$8:$AE$82,12,FALSE))</f>
        <v>1.6033999999999999</v>
      </c>
      <c r="BW13" s="190">
        <f>IF(ISNA(VLOOKUP(BW10,'Preisindizes Strom 2024 Bas.''21'!$T$8:$AE$82,12,FALSE)),0,VLOOKUP(BW10,'Preisindizes Strom 2024 Bas.''21'!$T$8:$AE$82,12,FALSE))</f>
        <v>1.569</v>
      </c>
      <c r="BX13" s="190">
        <f>IF(ISNA(VLOOKUP(BX10,'Preisindizes Strom 2024 Bas.''21'!$T$8:$AE$82,12,FALSE)),0,VLOOKUP(BX10,'Preisindizes Strom 2024 Bas.''21'!$T$8:$AE$82,12,FALSE))</f>
        <v>1.5709</v>
      </c>
      <c r="BY13" s="190">
        <f>IF(ISNA(VLOOKUP(BY10,'Preisindizes Strom 2024 Bas.''21'!$T$8:$AE$82,12,FALSE)),0,VLOOKUP(BY10,'Preisindizes Strom 2024 Bas.''21'!$T$8:$AE$82,12,FALSE))</f>
        <v>1.5289999999999999</v>
      </c>
      <c r="BZ13" s="190">
        <f>IF(ISNA(VLOOKUP(BZ10,'Preisindizes Strom 2024 Bas.''21'!$T$8:$AE$82,12,FALSE)),0,VLOOKUP(BZ10,'Preisindizes Strom 2024 Bas.''21'!$T$8:$AE$82,12,FALSE))</f>
        <v>1.4661</v>
      </c>
      <c r="CA13" s="190">
        <f>IF(ISNA(VLOOKUP(CA10,'Preisindizes Strom 2024 Bas.''21'!$T$8:$AE$82,12,FALSE)),0,VLOOKUP(CA10,'Preisindizes Strom 2024 Bas.''21'!$T$8:$AE$82,12,FALSE))</f>
        <v>1.4157</v>
      </c>
      <c r="CB13" s="190">
        <f>IF(ISNA(VLOOKUP(CB10,'Preisindizes Strom 2024 Bas.''21'!$T$8:$AE$82,12,FALSE)),0,VLOOKUP(CB10,'Preisindizes Strom 2024 Bas.''21'!$T$8:$AE$82,12,FALSE))</f>
        <v>1.3874</v>
      </c>
      <c r="CC13" s="190">
        <f>IF(ISNA(VLOOKUP(CC10,'Preisindizes Strom 2024 Bas.''21'!$T$8:$AE$82,12,FALSE)),0,VLOOKUP(CC10,'Preisindizes Strom 2024 Bas.''21'!$T$8:$AE$82,12,FALSE))</f>
        <v>1.3180000000000001</v>
      </c>
      <c r="CD13" s="190">
        <f>IF(ISNA(VLOOKUP(CD10,'Preisindizes Strom 2024 Bas.''21'!$T$8:$AE$82,12,FALSE)),0,VLOOKUP(CD10,'Preisindizes Strom 2024 Bas.''21'!$T$8:$AE$82,12,FALSE))</f>
        <v>1.0938000000000001</v>
      </c>
      <c r="CE13" s="190">
        <f>IF(ISNA(VLOOKUP(CE10,'Preisindizes Strom 2024 Bas.''21'!$T$8:$AE$82,12,FALSE)),0,VLOOKUP(CE10,'Preisindizes Strom 2024 Bas.''21'!$T$8:$AE$82,12,FALSE))</f>
        <v>1.0217000000000001</v>
      </c>
      <c r="CF13" s="190">
        <f>IF(ISNA(VLOOKUP(CF10,'Preisindizes Strom 2024 Bas.''21'!$T$8:$AE$82,12,FALSE)),0,VLOOKUP(CF10,'Preisindizes Strom 2024 Bas.''21'!$T$8:$AE$82,12,FALSE))</f>
        <v>1</v>
      </c>
    </row>
    <row r="14" spans="1:84" x14ac:dyDescent="0.2">
      <c r="A14" s="188">
        <v>4</v>
      </c>
      <c r="B14" s="189" t="s">
        <v>321</v>
      </c>
      <c r="D14" s="190">
        <f>IF(ISNA(VLOOKUP(D10,'Preisindizes Strom 2024 Bas.''21'!$AG$8:$AO$82,9,FALSE)),0,VLOOKUP(D10,'Preisindizes Strom 2024 Bas.''21'!$AG$8:$AO$82,9,FALSE))</f>
        <v>0</v>
      </c>
      <c r="E14" s="190">
        <f>IF(ISNA(VLOOKUP(E10,'Preisindizes Strom 2024 Bas.''21'!$AG$8:$AO$82,9,FALSE)),0,VLOOKUP(E10,'Preisindizes Strom 2024 Bas.''21'!$AG$8:$AO$82,9,FALSE))</f>
        <v>0</v>
      </c>
      <c r="F14" s="190">
        <f>IF(ISNA(VLOOKUP(F10,'Preisindizes Strom 2024 Bas.''21'!$AG$8:$AO$82,9,FALSE)),0,VLOOKUP(F10,'Preisindizes Strom 2024 Bas.''21'!$AG$8:$AO$82,9,FALSE))</f>
        <v>0</v>
      </c>
      <c r="G14" s="190">
        <f>IF(ISNA(VLOOKUP(G10,'Preisindizes Strom 2024 Bas.''21'!$AG$8:$AO$82,9,FALSE)),0,VLOOKUP(G10,'Preisindizes Strom 2024 Bas.''21'!$AG$8:$AO$82,9,FALSE))</f>
        <v>0</v>
      </c>
      <c r="H14" s="190">
        <f>IF(ISNA(VLOOKUP(H10,'Preisindizes Strom 2024 Bas.''21'!$AG$8:$AO$82,9,FALSE)),0,VLOOKUP(H10,'Preisindizes Strom 2024 Bas.''21'!$AG$8:$AO$82,9,FALSE))</f>
        <v>0</v>
      </c>
      <c r="I14" s="190">
        <f>IF(ISNA(VLOOKUP(I10,'Preisindizes Strom 2024 Bas.''21'!$AG$8:$AO$82,9,FALSE)),0,VLOOKUP(I10,'Preisindizes Strom 2024 Bas.''21'!$AG$8:$AO$82,9,FALSE))</f>
        <v>0</v>
      </c>
      <c r="J14" s="190">
        <f>IF(ISNA(VLOOKUP(J10,'Preisindizes Strom 2024 Bas.''21'!$AG$8:$AO$82,9,FALSE)),0,VLOOKUP(J10,'Preisindizes Strom 2024 Bas.''21'!$AG$8:$AO$82,9,FALSE))</f>
        <v>0</v>
      </c>
      <c r="K14" s="190">
        <f>IF(ISNA(VLOOKUP(K10,'Preisindizes Strom 2024 Bas.''21'!$AG$8:$AO$82,9,FALSE)),0,VLOOKUP(K10,'Preisindizes Strom 2024 Bas.''21'!$AG$8:$AO$82,9,FALSE))</f>
        <v>0</v>
      </c>
      <c r="L14" s="190">
        <f>IF(ISNA(VLOOKUP(L10,'Preisindizes Strom 2024 Bas.''21'!$AG$8:$AO$82,9,FALSE)),0,VLOOKUP(L10,'Preisindizes Strom 2024 Bas.''21'!$AG$8:$AO$82,9,FALSE))</f>
        <v>0</v>
      </c>
      <c r="M14" s="190">
        <f>IF(ISNA(VLOOKUP(M10,'Preisindizes Strom 2024 Bas.''21'!$AG$8:$AO$82,9,FALSE)),0,VLOOKUP(M10,'Preisindizes Strom 2024 Bas.''21'!$AG$8:$AO$82,9,FALSE))</f>
        <v>0</v>
      </c>
      <c r="N14" s="190">
        <f>IF(ISNA(VLOOKUP(N10,'Preisindizes Strom 2024 Bas.''21'!$AG$8:$AO$82,9,FALSE)),0,VLOOKUP(N10,'Preisindizes Strom 2024 Bas.''21'!$AG$8:$AO$82,9,FALSE))</f>
        <v>0</v>
      </c>
      <c r="O14" s="190">
        <f>IF(ISNA(VLOOKUP(O10,'Preisindizes Strom 2024 Bas.''21'!$AG$8:$AO$82,9,FALSE)),0,VLOOKUP(O10,'Preisindizes Strom 2024 Bas.''21'!$AG$8:$AO$82,9,FALSE))</f>
        <v>0</v>
      </c>
      <c r="P14" s="190">
        <f>IF(ISNA(VLOOKUP(P10,'Preisindizes Strom 2024 Bas.''21'!$AG$8:$AO$82,9,FALSE)),0,VLOOKUP(P10,'Preisindizes Strom 2024 Bas.''21'!$AG$8:$AO$82,9,FALSE))</f>
        <v>0</v>
      </c>
      <c r="Q14" s="190">
        <f>IF(ISNA(VLOOKUP(Q10,'Preisindizes Strom 2024 Bas.''21'!$AG$8:$AO$82,9,FALSE)),0,VLOOKUP(Q10,'Preisindizes Strom 2024 Bas.''21'!$AG$8:$AO$82,9,FALSE))</f>
        <v>0</v>
      </c>
      <c r="R14" s="190">
        <f>IF(ISNA(VLOOKUP(R10,'Preisindizes Strom 2024 Bas.''21'!$AG$8:$AO$82,9,FALSE)),0,VLOOKUP(R10,'Preisindizes Strom 2024 Bas.''21'!$AG$8:$AO$82,9,FALSE))</f>
        <v>5.2347999999999999</v>
      </c>
      <c r="S14" s="190">
        <f>IF(ISNA(VLOOKUP(S10,'Preisindizes Strom 2024 Bas.''21'!$AG$8:$AO$82,9,FALSE)),0,VLOOKUP(S10,'Preisindizes Strom 2024 Bas.''21'!$AG$8:$AO$82,9,FALSE))</f>
        <v>5.1513999999999998</v>
      </c>
      <c r="T14" s="190">
        <f>IF(ISNA(VLOOKUP(T10,'Preisindizes Strom 2024 Bas.''21'!$AG$8:$AO$82,9,FALSE)),0,VLOOKUP(T10,'Preisindizes Strom 2024 Bas.''21'!$AG$8:$AO$82,9,FALSE))</f>
        <v>5.0115999999999996</v>
      </c>
      <c r="U14" s="190">
        <f>IF(ISNA(VLOOKUP(U10,'Preisindizes Strom 2024 Bas.''21'!$AG$8:$AO$82,9,FALSE)),0,VLOOKUP(U10,'Preisindizes Strom 2024 Bas.''21'!$AG$8:$AO$82,9,FALSE))</f>
        <v>4.8792</v>
      </c>
      <c r="V14" s="190">
        <f>IF(ISNA(VLOOKUP(V10,'Preisindizes Strom 2024 Bas.''21'!$AG$8:$AO$82,9,FALSE)),0,VLOOKUP(V10,'Preisindizes Strom 2024 Bas.''21'!$AG$8:$AO$82,9,FALSE))</f>
        <v>4.7888999999999999</v>
      </c>
      <c r="W14" s="190">
        <f>IF(ISNA(VLOOKUP(W10,'Preisindizes Strom 2024 Bas.''21'!$AG$8:$AO$82,9,FALSE)),0,VLOOKUP(W10,'Preisindizes Strom 2024 Bas.''21'!$AG$8:$AO$82,9,FALSE))</f>
        <v>4.6848000000000001</v>
      </c>
      <c r="X14" s="190">
        <f>IF(ISNA(VLOOKUP(X10,'Preisindizes Strom 2024 Bas.''21'!$AG$8:$AO$82,9,FALSE)),0,VLOOKUP(X10,'Preisindizes Strom 2024 Bas.''21'!$AG$8:$AO$82,9,FALSE))</f>
        <v>4.6178999999999997</v>
      </c>
      <c r="Y14" s="190">
        <f>IF(ISNA(VLOOKUP(Y10,'Preisindizes Strom 2024 Bas.''21'!$AG$8:$AO$82,9,FALSE)),0,VLOOKUP(Y10,'Preisindizes Strom 2024 Bas.''21'!$AG$8:$AO$82,9,FALSE))</f>
        <v>4.5689000000000002</v>
      </c>
      <c r="Z14" s="190">
        <f>IF(ISNA(VLOOKUP(Z10,'Preisindizes Strom 2024 Bas.''21'!$AG$8:$AO$82,9,FALSE)),0,VLOOKUP(Z10,'Preisindizes Strom 2024 Bas.''21'!$AG$8:$AO$82,9,FALSE))</f>
        <v>4.5209999999999999</v>
      </c>
      <c r="AA14" s="190">
        <f>IF(ISNA(VLOOKUP(AA10,'Preisindizes Strom 2024 Bas.''21'!$AG$8:$AO$82,9,FALSE)),0,VLOOKUP(AA10,'Preisindizes Strom 2024 Bas.''21'!$AG$8:$AO$82,9,FALSE))</f>
        <v>4.6178999999999997</v>
      </c>
      <c r="AB14" s="190">
        <f>IF(ISNA(VLOOKUP(AB10,'Preisindizes Strom 2024 Bas.''21'!$AG$8:$AO$82,9,FALSE)),0,VLOOKUP(AB10,'Preisindizes Strom 2024 Bas.''21'!$AG$8:$AO$82,9,FALSE))</f>
        <v>4.5368000000000004</v>
      </c>
      <c r="AC14" s="190">
        <f>IF(ISNA(VLOOKUP(AC10,'Preisindizes Strom 2024 Bas.''21'!$AG$8:$AO$82,9,FALSE)),0,VLOOKUP(AC10,'Preisindizes Strom 2024 Bas.''21'!$AG$8:$AO$82,9,FALSE))</f>
        <v>4.4280999999999997</v>
      </c>
      <c r="AD14" s="190">
        <f>IF(ISNA(VLOOKUP(AD10,'Preisindizes Strom 2024 Bas.''21'!$AG$8:$AO$82,9,FALSE)),0,VLOOKUP(AD10,'Preisindizes Strom 2024 Bas.''21'!$AG$8:$AO$82,9,FALSE))</f>
        <v>4.0918000000000001</v>
      </c>
      <c r="AE14" s="190">
        <f>IF(ISNA(VLOOKUP(AE10,'Preisindizes Strom 2024 Bas.''21'!$AG$8:$AO$82,9,FALSE)),0,VLOOKUP(AE10,'Preisindizes Strom 2024 Bas.''21'!$AG$8:$AO$82,9,FALSE))</f>
        <v>3.8828999999999998</v>
      </c>
      <c r="AF14" s="190">
        <f>IF(ISNA(VLOOKUP(AF10,'Preisindizes Strom 2024 Bas.''21'!$AG$8:$AO$82,9,FALSE)),0,VLOOKUP(AF10,'Preisindizes Strom 2024 Bas.''21'!$AG$8:$AO$82,9,FALSE))</f>
        <v>3.7587000000000002</v>
      </c>
      <c r="AG14" s="190">
        <f>IF(ISNA(VLOOKUP(AG10,'Preisindizes Strom 2024 Bas.''21'!$AG$8:$AO$82,9,FALSE)),0,VLOOKUP(AG10,'Preisindizes Strom 2024 Bas.''21'!$AG$8:$AO$82,9,FALSE))</f>
        <v>3.5619999999999998</v>
      </c>
      <c r="AH14" s="190">
        <f>IF(ISNA(VLOOKUP(AH10,'Preisindizes Strom 2024 Bas.''21'!$AG$8:$AO$82,9,FALSE)),0,VLOOKUP(AH10,'Preisindizes Strom 2024 Bas.''21'!$AG$8:$AO$82,9,FALSE))</f>
        <v>3.2004999999999999</v>
      </c>
      <c r="AI14" s="190">
        <f>IF(ISNA(VLOOKUP(AI10,'Preisindizes Strom 2024 Bas.''21'!$AG$8:$AO$82,9,FALSE)),0,VLOOKUP(AI10,'Preisindizes Strom 2024 Bas.''21'!$AG$8:$AO$82,9,FALSE))</f>
        <v>3.0933000000000002</v>
      </c>
      <c r="AJ14" s="190">
        <f>IF(ISNA(VLOOKUP(AJ10,'Preisindizes Strom 2024 Bas.''21'!$AG$8:$AO$82,9,FALSE)),0,VLOOKUP(AJ10,'Preisindizes Strom 2024 Bas.''21'!$AG$8:$AO$82,9,FALSE))</f>
        <v>2.9931000000000001</v>
      </c>
      <c r="AK14" s="190">
        <f>IF(ISNA(VLOOKUP(AK10,'Preisindizes Strom 2024 Bas.''21'!$AG$8:$AO$82,9,FALSE)),0,VLOOKUP(AK10,'Preisindizes Strom 2024 Bas.''21'!$AG$8:$AO$82,9,FALSE))</f>
        <v>2.9056000000000002</v>
      </c>
      <c r="AL14" s="190">
        <f>IF(ISNA(VLOOKUP(AL10,'Preisindizes Strom 2024 Bas.''21'!$AG$8:$AO$82,9,FALSE)),0,VLOOKUP(AL10,'Preisindizes Strom 2024 Bas.''21'!$AG$8:$AO$82,9,FALSE))</f>
        <v>2.8292999999999999</v>
      </c>
      <c r="AM14" s="190">
        <f>IF(ISNA(VLOOKUP(AM10,'Preisindizes Strom 2024 Bas.''21'!$AG$8:$AO$82,9,FALSE)),0,VLOOKUP(AM10,'Preisindizes Strom 2024 Bas.''21'!$AG$8:$AO$82,9,FALSE))</f>
        <v>2.6825999999999999</v>
      </c>
      <c r="AN14" s="190">
        <f>IF(ISNA(VLOOKUP(AN10,'Preisindizes Strom 2024 Bas.''21'!$AG$8:$AO$82,9,FALSE)),0,VLOOKUP(AN10,'Preisindizes Strom 2024 Bas.''21'!$AG$8:$AO$82,9,FALSE))</f>
        <v>2.4864999999999999</v>
      </c>
      <c r="AO14" s="190">
        <f>IF(ISNA(VLOOKUP(AO10,'Preisindizes Strom 2024 Bas.''21'!$AG$8:$AO$82,9,FALSE)),0,VLOOKUP(AO10,'Preisindizes Strom 2024 Bas.''21'!$AG$8:$AO$82,9,FALSE))</f>
        <v>2.3595000000000002</v>
      </c>
      <c r="AP14" s="190">
        <f>IF(ISNA(VLOOKUP(AP10,'Preisindizes Strom 2024 Bas.''21'!$AG$8:$AO$82,9,FALSE)),0,VLOOKUP(AP10,'Preisindizes Strom 2024 Bas.''21'!$AG$8:$AO$82,9,FALSE))</f>
        <v>2.2764000000000002</v>
      </c>
      <c r="AQ14" s="190">
        <f>IF(ISNA(VLOOKUP(AQ10,'Preisindizes Strom 2024 Bas.''21'!$AG$8:$AO$82,9,FALSE)),0,VLOOKUP(AQ10,'Preisindizes Strom 2024 Bas.''21'!$AG$8:$AO$82,9,FALSE))</f>
        <v>2.2526000000000002</v>
      </c>
      <c r="AR14" s="190">
        <f>IF(ISNA(VLOOKUP(AR10,'Preisindizes Strom 2024 Bas.''21'!$AG$8:$AO$82,9,FALSE)),0,VLOOKUP(AR10,'Preisindizes Strom 2024 Bas.''21'!$AG$8:$AO$82,9,FALSE))</f>
        <v>2.1989999999999998</v>
      </c>
      <c r="AS14" s="190">
        <f>IF(ISNA(VLOOKUP(AS10,'Preisindizes Strom 2024 Bas.''21'!$AG$8:$AO$82,9,FALSE)),0,VLOOKUP(AS10,'Preisindizes Strom 2024 Bas.''21'!$AG$8:$AO$82,9,FALSE))</f>
        <v>2.1621999999999999</v>
      </c>
      <c r="AT14" s="190">
        <f>IF(ISNA(VLOOKUP(AT10,'Preisindizes Strom 2024 Bas.''21'!$AG$8:$AO$82,9,FALSE)),0,VLOOKUP(AT10,'Preisindizes Strom 2024 Bas.''21'!$AG$8:$AO$82,9,FALSE))</f>
        <v>2.1621999999999999</v>
      </c>
      <c r="AU14" s="190">
        <f>IF(ISNA(VLOOKUP(AU10,'Preisindizes Strom 2024 Bas.''21'!$AG$8:$AO$82,9,FALSE)),0,VLOOKUP(AU10,'Preisindizes Strom 2024 Bas.''21'!$AG$8:$AO$82,9,FALSE))</f>
        <v>2.1840999999999999</v>
      </c>
      <c r="AV14" s="190">
        <f>IF(ISNA(VLOOKUP(AV10,'Preisindizes Strom 2024 Bas.''21'!$AG$8:$AO$82,9,FALSE)),0,VLOOKUP(AV10,'Preisindizes Strom 2024 Bas.''21'!$AG$8:$AO$82,9,FALSE))</f>
        <v>2.1549999999999998</v>
      </c>
      <c r="AW14" s="190">
        <f>IF(ISNA(VLOOKUP(AW10,'Preisindizes Strom 2024 Bas.''21'!$AG$8:$AO$82,9,FALSE)),0,VLOOKUP(AW10,'Preisindizes Strom 2024 Bas.''21'!$AG$8:$AO$82,9,FALSE))</f>
        <v>2.0956000000000001</v>
      </c>
      <c r="AX14" s="190">
        <f>IF(ISNA(VLOOKUP(AX10,'Preisindizes Strom 2024 Bas.''21'!$AG$8:$AO$82,9,FALSE)),0,VLOOKUP(AX10,'Preisindizes Strom 2024 Bas.''21'!$AG$8:$AO$82,9,FALSE))</f>
        <v>2.0329999999999999</v>
      </c>
      <c r="AY14" s="190">
        <f>IF(ISNA(VLOOKUP(AY10,'Preisindizes Strom 2024 Bas.''21'!$AG$8:$AO$82,9,FALSE)),0,VLOOKUP(AY10,'Preisindizes Strom 2024 Bas.''21'!$AG$8:$AO$82,9,FALSE))</f>
        <v>1.9560999999999999</v>
      </c>
      <c r="AZ14" s="190">
        <f>IF(ISNA(VLOOKUP(AZ10,'Preisindizes Strom 2024 Bas.''21'!$AG$8:$AO$82,9,FALSE)),0,VLOOKUP(AZ10,'Preisindizes Strom 2024 Bas.''21'!$AG$8:$AO$82,9,FALSE))</f>
        <v>1.8987000000000001</v>
      </c>
      <c r="BA14" s="190">
        <f>IF(ISNA(VLOOKUP(BA10,'Preisindizes Strom 2024 Bas.''21'!$AG$8:$AO$82,9,FALSE)),0,VLOOKUP(BA10,'Preisindizes Strom 2024 Bas.''21'!$AG$8:$AO$82,9,FALSE))</f>
        <v>1.8794</v>
      </c>
      <c r="BB14" s="190">
        <f>IF(ISNA(VLOOKUP(BB10,'Preisindizes Strom 2024 Bas.''21'!$AG$8:$AO$82,9,FALSE)),0,VLOOKUP(BB10,'Preisindizes Strom 2024 Bas.''21'!$AG$8:$AO$82,9,FALSE))</f>
        <v>1.8712</v>
      </c>
      <c r="BC14" s="190">
        <f>IF(ISNA(VLOOKUP(BC10,'Preisindizes Strom 2024 Bas.''21'!$AG$8:$AO$82,9,FALSE)),0,VLOOKUP(BC10,'Preisindizes Strom 2024 Bas.''21'!$AG$8:$AO$82,9,FALSE))</f>
        <v>1.8419000000000001</v>
      </c>
      <c r="BD14" s="190">
        <f>IF(ISNA(VLOOKUP(BD10,'Preisindizes Strom 2024 Bas.''21'!$AG$8:$AO$82,9,FALSE)),0,VLOOKUP(BD10,'Preisindizes Strom 2024 Bas.''21'!$AG$8:$AO$82,9,FALSE))</f>
        <v>1.8738999999999999</v>
      </c>
      <c r="BE14" s="190">
        <f>IF(ISNA(VLOOKUP(BE10,'Preisindizes Strom 2024 Bas.''21'!$AG$8:$AO$82,9,FALSE)),0,VLOOKUP(BE10,'Preisindizes Strom 2024 Bas.''21'!$AG$8:$AO$82,9,FALSE))</f>
        <v>1.8712</v>
      </c>
      <c r="BF14" s="190">
        <f>IF(ISNA(VLOOKUP(BF10,'Preisindizes Strom 2024 Bas.''21'!$AG$8:$AO$82,9,FALSE)),0,VLOOKUP(BF10,'Preisindizes Strom 2024 Bas.''21'!$AG$8:$AO$82,9,FALSE))</f>
        <v>1.8821000000000001</v>
      </c>
      <c r="BG14" s="190">
        <f>IF(ISNA(VLOOKUP(BG10,'Preisindizes Strom 2024 Bas.''21'!$AG$8:$AO$82,9,FALSE)),0,VLOOKUP(BG10,'Preisindizes Strom 2024 Bas.''21'!$AG$8:$AO$82,9,FALSE))</f>
        <v>1.9043000000000001</v>
      </c>
      <c r="BH14" s="190">
        <f>IF(ISNA(VLOOKUP(BH10,'Preisindizes Strom 2024 Bas.''21'!$AG$8:$AO$82,9,FALSE)),0,VLOOKUP(BH10,'Preisindizes Strom 2024 Bas.''21'!$AG$8:$AO$82,9,FALSE))</f>
        <v>1.8794</v>
      </c>
      <c r="BI14" s="190">
        <f>IF(ISNA(VLOOKUP(BI10,'Preisindizes Strom 2024 Bas.''21'!$AG$8:$AO$82,9,FALSE)),0,VLOOKUP(BI10,'Preisindizes Strom 2024 Bas.''21'!$AG$8:$AO$82,9,FALSE))</f>
        <v>1.8419000000000001</v>
      </c>
      <c r="BJ14" s="190">
        <f>IF(ISNA(VLOOKUP(BJ10,'Preisindizes Strom 2024 Bas.''21'!$AG$8:$AO$82,9,FALSE)),0,VLOOKUP(BJ10,'Preisindizes Strom 2024 Bas.''21'!$AG$8:$AO$82,9,FALSE))</f>
        <v>1.8498000000000001</v>
      </c>
      <c r="BK14" s="190">
        <f>IF(ISNA(VLOOKUP(BK10,'Preisindizes Strom 2024 Bas.''21'!$AG$8:$AO$82,9,FALSE)),0,VLOOKUP(BK10,'Preisindizes Strom 2024 Bas.''21'!$AG$8:$AO$82,9,FALSE))</f>
        <v>1.8313999999999999</v>
      </c>
      <c r="BL14" s="190">
        <f>IF(ISNA(VLOOKUP(BL10,'Preisindizes Strom 2024 Bas.''21'!$AG$8:$AO$82,9,FALSE)),0,VLOOKUP(BL10,'Preisindizes Strom 2024 Bas.''21'!$AG$8:$AO$82,9,FALSE))</f>
        <v>1.8160000000000001</v>
      </c>
      <c r="BM14" s="190">
        <f>IF(ISNA(VLOOKUP(BM10,'Preisindizes Strom 2024 Bas.''21'!$AG$8:$AO$82,9,FALSE)),0,VLOOKUP(BM10,'Preisindizes Strom 2024 Bas.''21'!$AG$8:$AO$82,9,FALSE))</f>
        <v>1.7687999999999999</v>
      </c>
      <c r="BN14" s="190">
        <f>IF(ISNA(VLOOKUP(BN10,'Preisindizes Strom 2024 Bas.''21'!$AG$8:$AO$82,9,FALSE)),0,VLOOKUP(BN10,'Preisindizes Strom 2024 Bas.''21'!$AG$8:$AO$82,9,FALSE))</f>
        <v>1.6946000000000001</v>
      </c>
      <c r="BO14" s="190">
        <f>IF(ISNA(VLOOKUP(BO10,'Preisindizes Strom 2024 Bas.''21'!$AG$8:$AO$82,9,FALSE)),0,VLOOKUP(BO10,'Preisindizes Strom 2024 Bas.''21'!$AG$8:$AO$82,9,FALSE))</f>
        <v>1.6640999999999999</v>
      </c>
      <c r="BP14" s="190">
        <f>IF(ISNA(VLOOKUP(BP10,'Preisindizes Strom 2024 Bas.''21'!$AG$8:$AO$82,9,FALSE)),0,VLOOKUP(BP10,'Preisindizes Strom 2024 Bas.''21'!$AG$8:$AO$82,9,FALSE))</f>
        <v>1.5924</v>
      </c>
      <c r="BQ14" s="190">
        <f>IF(ISNA(VLOOKUP(BQ10,'Preisindizes Strom 2024 Bas.''21'!$AG$8:$AO$82,9,FALSE)),0,VLOOKUP(BQ10,'Preisindizes Strom 2024 Bas.''21'!$AG$8:$AO$82,9,FALSE))</f>
        <v>1.6223000000000001</v>
      </c>
      <c r="BR14" s="190">
        <f>IF(ISNA(VLOOKUP(BR10,'Preisindizes Strom 2024 Bas.''21'!$AG$8:$AO$82,9,FALSE)),0,VLOOKUP(BR10,'Preisindizes Strom 2024 Bas.''21'!$AG$8:$AO$82,9,FALSE))</f>
        <v>1.6102000000000001</v>
      </c>
      <c r="BS14" s="190">
        <f>IF(ISNA(VLOOKUP(BS10,'Preisindizes Strom 2024 Bas.''21'!$AG$8:$AO$82,9,FALSE)),0,VLOOKUP(BS10,'Preisindizes Strom 2024 Bas.''21'!$AG$8:$AO$82,9,FALSE))</f>
        <v>1.5504</v>
      </c>
      <c r="BT14" s="190">
        <f>IF(ISNA(VLOOKUP(BT10,'Preisindizes Strom 2024 Bas.''21'!$AG$8:$AO$82,9,FALSE)),0,VLOOKUP(BT10,'Preisindizes Strom 2024 Bas.''21'!$AG$8:$AO$82,9,FALSE))</f>
        <v>1.5229999999999999</v>
      </c>
      <c r="BU14" s="190">
        <f>IF(ISNA(VLOOKUP(BU10,'Preisindizes Strom 2024 Bas.''21'!$AG$8:$AO$82,9,FALSE)),0,VLOOKUP(BU10,'Preisindizes Strom 2024 Bas.''21'!$AG$8:$AO$82,9,FALSE))</f>
        <v>1.5141</v>
      </c>
      <c r="BV14" s="190">
        <f>IF(ISNA(VLOOKUP(BV10,'Preisindizes Strom 2024 Bas.''21'!$AG$8:$AO$82,9,FALSE)),0,VLOOKUP(BV10,'Preisindizes Strom 2024 Bas.''21'!$AG$8:$AO$82,9,FALSE))</f>
        <v>1.5141</v>
      </c>
      <c r="BW14" s="190">
        <f>IF(ISNA(VLOOKUP(BW10,'Preisindizes Strom 2024 Bas.''21'!$AG$8:$AO$82,9,FALSE)),0,VLOOKUP(BW10,'Preisindizes Strom 2024 Bas.''21'!$AG$8:$AO$82,9,FALSE))</f>
        <v>1.5176000000000001</v>
      </c>
      <c r="BX14" s="190">
        <f>IF(ISNA(VLOOKUP(BX10,'Preisindizes Strom 2024 Bas.''21'!$AG$8:$AO$82,9,FALSE)),0,VLOOKUP(BX10,'Preisindizes Strom 2024 Bas.''21'!$AG$8:$AO$82,9,FALSE))</f>
        <v>1.5247999999999999</v>
      </c>
      <c r="BY14" s="190">
        <f>IF(ISNA(VLOOKUP(BY10,'Preisindizes Strom 2024 Bas.''21'!$AG$8:$AO$82,9,FALSE)),0,VLOOKUP(BY10,'Preisindizes Strom 2024 Bas.''21'!$AG$8:$AO$82,9,FALSE))</f>
        <v>1.4811000000000001</v>
      </c>
      <c r="BZ14" s="190">
        <f>IF(ISNA(VLOOKUP(BZ10,'Preisindizes Strom 2024 Bas.''21'!$AG$8:$AO$82,9,FALSE)),0,VLOOKUP(BZ10,'Preisindizes Strom 2024 Bas.''21'!$AG$8:$AO$82,9,FALSE))</f>
        <v>1.4319</v>
      </c>
      <c r="CA14" s="190">
        <f>IF(ISNA(VLOOKUP(CA10,'Preisindizes Strom 2024 Bas.''21'!$AG$8:$AO$82,9,FALSE)),0,VLOOKUP(CA10,'Preisindizes Strom 2024 Bas.''21'!$AG$8:$AO$82,9,FALSE))</f>
        <v>1.3948</v>
      </c>
      <c r="CB14" s="190">
        <f>IF(ISNA(VLOOKUP(CB10,'Preisindizes Strom 2024 Bas.''21'!$AG$8:$AO$82,9,FALSE)),0,VLOOKUP(CB10,'Preisindizes Strom 2024 Bas.''21'!$AG$8:$AO$82,9,FALSE))</f>
        <v>1.3858999999999999</v>
      </c>
      <c r="CC14" s="190">
        <f>IF(ISNA(VLOOKUP(CC10,'Preisindizes Strom 2024 Bas.''21'!$AG$8:$AO$82,9,FALSE)),0,VLOOKUP(CC10,'Preisindizes Strom 2024 Bas.''21'!$AG$8:$AO$82,9,FALSE))</f>
        <v>1.2929999999999999</v>
      </c>
      <c r="CD14" s="190">
        <f>IF(ISNA(VLOOKUP(CD10,'Preisindizes Strom 2024 Bas.''21'!$AG$8:$AO$82,9,FALSE)),0,VLOOKUP(CD10,'Preisindizes Strom 2024 Bas.''21'!$AG$8:$AO$82,9,FALSE))</f>
        <v>1.0427</v>
      </c>
      <c r="CE14" s="190">
        <f>IF(ISNA(VLOOKUP(CE10,'Preisindizes Strom 2024 Bas.''21'!$AG$8:$AO$82,9,FALSE)),0,VLOOKUP(CE10,'Preisindizes Strom 2024 Bas.''21'!$AG$8:$AO$82,9,FALSE))</f>
        <v>1.0031000000000001</v>
      </c>
      <c r="CF14" s="190">
        <f>IF(ISNA(VLOOKUP(CF10,'Preisindizes Strom 2024 Bas.''21'!$AG$8:$AO$82,9,FALSE)),0,VLOOKUP(CF10,'Preisindizes Strom 2024 Bas.''21'!$AG$8:$AO$82,9,FALSE))</f>
        <v>1</v>
      </c>
    </row>
    <row r="15" spans="1:84" x14ac:dyDescent="0.2">
      <c r="A15" s="188">
        <v>5</v>
      </c>
      <c r="B15" s="189" t="s">
        <v>322</v>
      </c>
      <c r="D15" s="190">
        <f>IF(ISNA(VLOOKUP(D10,'Preisindizes Strom 2024 Bas.''21'!$AQ$8:$AU$91,5,FALSE)),0,VLOOKUP(D10,'Preisindizes Strom 2024 Bas.''21'!$AQ$8:$AU$91,5,FALSE))</f>
        <v>0</v>
      </c>
      <c r="E15" s="190">
        <f>IF(ISNA(VLOOKUP(E10,'Preisindizes Strom 2024 Bas.''21'!$AQ$8:$AU$91,5,FALSE)),0,VLOOKUP(E10,'Preisindizes Strom 2024 Bas.''21'!$AQ$8:$AU$91,5,FALSE))</f>
        <v>0</v>
      </c>
      <c r="F15" s="190">
        <f>IF(ISNA(VLOOKUP(F10,'Preisindizes Strom 2024 Bas.''21'!$AQ$8:$AU$91,5,FALSE)),0,VLOOKUP(F10,'Preisindizes Strom 2024 Bas.''21'!$AQ$8:$AU$91,5,FALSE))</f>
        <v>0</v>
      </c>
      <c r="G15" s="190">
        <f>IF(ISNA(VLOOKUP(G10,'Preisindizes Strom 2024 Bas.''21'!$AQ$8:$AU$91,5,FALSE)),0,VLOOKUP(G10,'Preisindizes Strom 2024 Bas.''21'!$AQ$8:$AU$91,5,FALSE))</f>
        <v>0</v>
      </c>
      <c r="H15" s="190">
        <f>IF(ISNA(VLOOKUP(H10,'Preisindizes Strom 2024 Bas.''21'!$AQ$8:$AU$91,5,FALSE)),0,VLOOKUP(H10,'Preisindizes Strom 2024 Bas.''21'!$AQ$8:$AU$91,5,FALSE))</f>
        <v>0</v>
      </c>
      <c r="I15" s="190">
        <f>IF(ISNA(VLOOKUP(I10,'Preisindizes Strom 2024 Bas.''21'!$AQ$8:$AU$91,5,FALSE)),0,VLOOKUP(I10,'Preisindizes Strom 2024 Bas.''21'!$AQ$8:$AU$91,5,FALSE))</f>
        <v>5.2327000000000004</v>
      </c>
      <c r="J15" s="190">
        <f>IF(ISNA(VLOOKUP(J10,'Preisindizes Strom 2024 Bas.''21'!$AQ$8:$AU$91,5,FALSE)),0,VLOOKUP(J10,'Preisindizes Strom 2024 Bas.''21'!$AQ$8:$AU$91,5,FALSE))</f>
        <v>5.3639999999999999</v>
      </c>
      <c r="K15" s="190">
        <f>IF(ISNA(VLOOKUP(K10,'Preisindizes Strom 2024 Bas.''21'!$AQ$8:$AU$91,5,FALSE)),0,VLOOKUP(K10,'Preisindizes Strom 2024 Bas.''21'!$AQ$8:$AU$91,5,FALSE))</f>
        <v>4.5461</v>
      </c>
      <c r="L15" s="190">
        <f>IF(ISNA(VLOOKUP(L10,'Preisindizes Strom 2024 Bas.''21'!$AQ$8:$AU$91,5,FALSE)),0,VLOOKUP(L10,'Preisindizes Strom 2024 Bas.''21'!$AQ$8:$AU$91,5,FALSE))</f>
        <v>4.4207000000000001</v>
      </c>
      <c r="M15" s="190">
        <f>IF(ISNA(VLOOKUP(M10,'Preisindizes Strom 2024 Bas.''21'!$AQ$8:$AU$91,5,FALSE)),0,VLOOKUP(M10,'Preisindizes Strom 2024 Bas.''21'!$AQ$8:$AU$91,5,FALSE))</f>
        <v>4.5461</v>
      </c>
      <c r="N15" s="190">
        <f>IF(ISNA(VLOOKUP(N10,'Preisindizes Strom 2024 Bas.''21'!$AQ$8:$AU$91,5,FALSE)),0,VLOOKUP(N10,'Preisindizes Strom 2024 Bas.''21'!$AQ$8:$AU$91,5,FALSE))</f>
        <v>4.6281999999999996</v>
      </c>
      <c r="O15" s="190">
        <f>IF(ISNA(VLOOKUP(O10,'Preisindizes Strom 2024 Bas.''21'!$AQ$8:$AU$91,5,FALSE)),0,VLOOKUP(O10,'Preisindizes Strom 2024 Bas.''21'!$AQ$8:$AU$91,5,FALSE))</f>
        <v>4.5461</v>
      </c>
      <c r="P15" s="190">
        <f>IF(ISNA(VLOOKUP(P10,'Preisindizes Strom 2024 Bas.''21'!$AQ$8:$AU$91,5,FALSE)),0,VLOOKUP(P10,'Preisindizes Strom 2024 Bas.''21'!$AQ$8:$AU$91,5,FALSE))</f>
        <v>4.4513999999999996</v>
      </c>
      <c r="Q15" s="190">
        <f>IF(ISNA(VLOOKUP(Q10,'Preisindizes Strom 2024 Bas.''21'!$AQ$8:$AU$91,5,FALSE)),0,VLOOKUP(Q10,'Preisindizes Strom 2024 Bas.''21'!$AQ$8:$AU$91,5,FALSE))</f>
        <v>4.3754</v>
      </c>
      <c r="R15" s="190">
        <f>IF(ISNA(VLOOKUP(R10,'Preisindizes Strom 2024 Bas.''21'!$AQ$8:$AU$91,5,FALSE)),0,VLOOKUP(R10,'Preisindizes Strom 2024 Bas.''21'!$AQ$8:$AU$91,5,FALSE))</f>
        <v>4.4055</v>
      </c>
      <c r="S15" s="190">
        <f>IF(ISNA(VLOOKUP(S10,'Preisindizes Strom 2024 Bas.''21'!$AQ$8:$AU$91,5,FALSE)),0,VLOOKUP(S10,'Preisindizes Strom 2024 Bas.''21'!$AQ$8:$AU$91,5,FALSE))</f>
        <v>4.4207000000000001</v>
      </c>
      <c r="T15" s="190">
        <f>IF(ISNA(VLOOKUP(T10,'Preisindizes Strom 2024 Bas.''21'!$AQ$8:$AU$91,5,FALSE)),0,VLOOKUP(T10,'Preisindizes Strom 2024 Bas.''21'!$AQ$8:$AU$91,5,FALSE))</f>
        <v>4.3754</v>
      </c>
      <c r="U15" s="190">
        <f>IF(ISNA(VLOOKUP(U10,'Preisindizes Strom 2024 Bas.''21'!$AQ$8:$AU$91,5,FALSE)),0,VLOOKUP(U10,'Preisindizes Strom 2024 Bas.''21'!$AQ$8:$AU$91,5,FALSE))</f>
        <v>4.3164999999999996</v>
      </c>
      <c r="V15" s="190">
        <f>IF(ISNA(VLOOKUP(V10,'Preisindizes Strom 2024 Bas.''21'!$AQ$8:$AU$91,5,FALSE)),0,VLOOKUP(V10,'Preisindizes Strom 2024 Bas.''21'!$AQ$8:$AU$91,5,FALSE))</f>
        <v>4.3019999999999996</v>
      </c>
      <c r="W15" s="190">
        <f>IF(ISNA(VLOOKUP(W10,'Preisindizes Strom 2024 Bas.''21'!$AQ$8:$AU$91,5,FALSE)),0,VLOOKUP(W10,'Preisindizes Strom 2024 Bas.''21'!$AQ$8:$AU$91,5,FALSE))</f>
        <v>4.2732999999999999</v>
      </c>
      <c r="X15" s="190">
        <f>IF(ISNA(VLOOKUP(X10,'Preisindizes Strom 2024 Bas.''21'!$AQ$8:$AU$91,5,FALSE)),0,VLOOKUP(X10,'Preisindizes Strom 2024 Bas.''21'!$AQ$8:$AU$91,5,FALSE))</f>
        <v>4.2032999999999996</v>
      </c>
      <c r="Y15" s="190">
        <f>IF(ISNA(VLOOKUP(Y10,'Preisindizes Strom 2024 Bas.''21'!$AQ$8:$AU$91,5,FALSE)),0,VLOOKUP(Y10,'Preisindizes Strom 2024 Bas.''21'!$AQ$8:$AU$91,5,FALSE))</f>
        <v>4.0957999999999997</v>
      </c>
      <c r="Z15" s="190">
        <f>IF(ISNA(VLOOKUP(Z10,'Preisindizes Strom 2024 Bas.''21'!$AQ$8:$AU$91,5,FALSE)),0,VLOOKUP(Z10,'Preisindizes Strom 2024 Bas.''21'!$AQ$8:$AU$91,5,FALSE))</f>
        <v>4.0442</v>
      </c>
      <c r="AA15" s="190">
        <f>IF(ISNA(VLOOKUP(AA10,'Preisindizes Strom 2024 Bas.''21'!$AQ$8:$AU$91,5,FALSE)),0,VLOOKUP(AA10,'Preisindizes Strom 2024 Bas.''21'!$AQ$8:$AU$91,5,FALSE))</f>
        <v>4.0957999999999997</v>
      </c>
      <c r="AB15" s="190">
        <f>IF(ISNA(VLOOKUP(AB10,'Preisindizes Strom 2024 Bas.''21'!$AQ$8:$AU$91,5,FALSE)),0,VLOOKUP(AB10,'Preisindizes Strom 2024 Bas.''21'!$AQ$8:$AU$91,5,FALSE))</f>
        <v>4.0957999999999997</v>
      </c>
      <c r="AC15" s="190">
        <f>IF(ISNA(VLOOKUP(AC10,'Preisindizes Strom 2024 Bas.''21'!$AQ$8:$AU$91,5,FALSE)),0,VLOOKUP(AC10,'Preisindizes Strom 2024 Bas.''21'!$AQ$8:$AU$91,5,FALSE))</f>
        <v>4.0313999999999997</v>
      </c>
      <c r="AD15" s="190">
        <f>IF(ISNA(VLOOKUP(AD10,'Preisindizes Strom 2024 Bas.''21'!$AQ$8:$AU$91,5,FALSE)),0,VLOOKUP(AD10,'Preisindizes Strom 2024 Bas.''21'!$AQ$8:$AU$91,5,FALSE))</f>
        <v>3.8382999999999998</v>
      </c>
      <c r="AE15" s="190">
        <f>IF(ISNA(VLOOKUP(AE10,'Preisindizes Strom 2024 Bas.''21'!$AQ$8:$AU$91,5,FALSE)),0,VLOOKUP(AE10,'Preisindizes Strom 2024 Bas.''21'!$AQ$8:$AU$91,5,FALSE))</f>
        <v>3.6945000000000001</v>
      </c>
      <c r="AF15" s="190">
        <f>IF(ISNA(VLOOKUP(AF10,'Preisindizes Strom 2024 Bas.''21'!$AQ$8:$AU$91,5,FALSE)),0,VLOOKUP(AF10,'Preisindizes Strom 2024 Bas.''21'!$AQ$8:$AU$91,5,FALSE))</f>
        <v>3.581</v>
      </c>
      <c r="AG15" s="190">
        <f>IF(ISNA(VLOOKUP(AG10,'Preisindizes Strom 2024 Bas.''21'!$AQ$8:$AU$91,5,FALSE)),0,VLOOKUP(AG10,'Preisindizes Strom 2024 Bas.''21'!$AQ$8:$AU$91,5,FALSE))</f>
        <v>3.3736999999999999</v>
      </c>
      <c r="AH15" s="190">
        <f>IF(ISNA(VLOOKUP(AH10,'Preisindizes Strom 2024 Bas.''21'!$AQ$8:$AU$91,5,FALSE)),0,VLOOKUP(AH10,'Preisindizes Strom 2024 Bas.''21'!$AQ$8:$AU$91,5,FALSE))</f>
        <v>2.9676</v>
      </c>
      <c r="AI15" s="190">
        <f>IF(ISNA(VLOOKUP(AI10,'Preisindizes Strom 2024 Bas.''21'!$AQ$8:$AU$91,5,FALSE)),0,VLOOKUP(AI10,'Preisindizes Strom 2024 Bas.''21'!$AQ$8:$AU$91,5,FALSE))</f>
        <v>2.8426</v>
      </c>
      <c r="AJ15" s="190">
        <f>IF(ISNA(VLOOKUP(AJ10,'Preisindizes Strom 2024 Bas.''21'!$AQ$8:$AU$91,5,FALSE)),0,VLOOKUP(AJ10,'Preisindizes Strom 2024 Bas.''21'!$AQ$8:$AU$91,5,FALSE))</f>
        <v>2.7393000000000001</v>
      </c>
      <c r="AK15" s="190">
        <f>IF(ISNA(VLOOKUP(AK10,'Preisindizes Strom 2024 Bas.''21'!$AQ$8:$AU$91,5,FALSE)),0,VLOOKUP(AK10,'Preisindizes Strom 2024 Bas.''21'!$AQ$8:$AU$91,5,FALSE))</f>
        <v>2.6652999999999998</v>
      </c>
      <c r="AL15" s="190">
        <f>IF(ISNA(VLOOKUP(AL10,'Preisindizes Strom 2024 Bas.''21'!$AQ$8:$AU$91,5,FALSE)),0,VLOOKUP(AL10,'Preisindizes Strom 2024 Bas.''21'!$AQ$8:$AU$91,5,FALSE))</f>
        <v>2.6324000000000001</v>
      </c>
      <c r="AM15" s="190">
        <f>IF(ISNA(VLOOKUP(AM10,'Preisindizes Strom 2024 Bas.''21'!$AQ$8:$AU$91,5,FALSE)),0,VLOOKUP(AM10,'Preisindizes Strom 2024 Bas.''21'!$AQ$8:$AU$91,5,FALSE))</f>
        <v>2.5386000000000002</v>
      </c>
      <c r="AN15" s="190">
        <f>IF(ISNA(VLOOKUP(AN10,'Preisindizes Strom 2024 Bas.''21'!$AQ$8:$AU$91,5,FALSE)),0,VLOOKUP(AN10,'Preisindizes Strom 2024 Bas.''21'!$AQ$8:$AU$91,5,FALSE))</f>
        <v>2.3828999999999998</v>
      </c>
      <c r="AO15" s="190">
        <f>IF(ISNA(VLOOKUP(AO10,'Preisindizes Strom 2024 Bas.''21'!$AQ$8:$AU$91,5,FALSE)),0,VLOOKUP(AO10,'Preisindizes Strom 2024 Bas.''21'!$AQ$8:$AU$91,5,FALSE))</f>
        <v>2.2334000000000001</v>
      </c>
      <c r="AP15" s="190">
        <f>IF(ISNA(VLOOKUP(AP10,'Preisindizes Strom 2024 Bas.''21'!$AQ$8:$AU$91,5,FALSE)),0,VLOOKUP(AP10,'Preisindizes Strom 2024 Bas.''21'!$AQ$8:$AU$91,5,FALSE))</f>
        <v>2.1015999999999999</v>
      </c>
      <c r="AQ15" s="190">
        <f>IF(ISNA(VLOOKUP(AQ10,'Preisindizes Strom 2024 Bas.''21'!$AQ$8:$AU$91,5,FALSE)),0,VLOOKUP(AQ10,'Preisindizes Strom 2024 Bas.''21'!$AQ$8:$AU$91,5,FALSE))</f>
        <v>2.0644</v>
      </c>
      <c r="AR15" s="190">
        <f>IF(ISNA(VLOOKUP(AR10,'Preisindizes Strom 2024 Bas.''21'!$AQ$8:$AU$91,5,FALSE)),0,VLOOKUP(AR10,'Preisindizes Strom 2024 Bas.''21'!$AQ$8:$AU$91,5,FALSE))</f>
        <v>2.0063</v>
      </c>
      <c r="AS15" s="190">
        <f>IF(ISNA(VLOOKUP(AS10,'Preisindizes Strom 2024 Bas.''21'!$AQ$8:$AU$91,5,FALSE)),0,VLOOKUP(AS10,'Preisindizes Strom 2024 Bas.''21'!$AQ$8:$AU$91,5,FALSE))</f>
        <v>1.9632000000000001</v>
      </c>
      <c r="AT15" s="190">
        <f>IF(ISNA(VLOOKUP(AT10,'Preisindizes Strom 2024 Bas.''21'!$AQ$8:$AU$91,5,FALSE)),0,VLOOKUP(AT10,'Preisindizes Strom 2024 Bas.''21'!$AQ$8:$AU$91,5,FALSE))</f>
        <v>1.9783999999999999</v>
      </c>
      <c r="AU15" s="190">
        <f>IF(ISNA(VLOOKUP(AU10,'Preisindizes Strom 2024 Bas.''21'!$AQ$8:$AU$91,5,FALSE)),0,VLOOKUP(AU10,'Preisindizes Strom 2024 Bas.''21'!$AQ$8:$AU$91,5,FALSE))</f>
        <v>2.0253000000000001</v>
      </c>
      <c r="AV15" s="190">
        <f>IF(ISNA(VLOOKUP(AV10,'Preisindizes Strom 2024 Bas.''21'!$AQ$8:$AU$91,5,FALSE)),0,VLOOKUP(AV10,'Preisindizes Strom 2024 Bas.''21'!$AQ$8:$AU$91,5,FALSE))</f>
        <v>1.9968999999999999</v>
      </c>
      <c r="AW15" s="190">
        <f>IF(ISNA(VLOOKUP(AW10,'Preisindizes Strom 2024 Bas.''21'!$AQ$8:$AU$91,5,FALSE)),0,VLOOKUP(AW10,'Preisindizes Strom 2024 Bas.''21'!$AQ$8:$AU$91,5,FALSE))</f>
        <v>1.9454</v>
      </c>
      <c r="AX15" s="190">
        <f>IF(ISNA(VLOOKUP(AX10,'Preisindizes Strom 2024 Bas.''21'!$AQ$8:$AU$91,5,FALSE)),0,VLOOKUP(AX10,'Preisindizes Strom 2024 Bas.''21'!$AQ$8:$AU$91,5,FALSE))</f>
        <v>1.9162999999999999</v>
      </c>
      <c r="AY15" s="190">
        <f>IF(ISNA(VLOOKUP(AY10,'Preisindizes Strom 2024 Bas.''21'!$AQ$8:$AU$91,5,FALSE)),0,VLOOKUP(AY10,'Preisindizes Strom 2024 Bas.''21'!$AQ$8:$AU$91,5,FALSE))</f>
        <v>1.8743000000000001</v>
      </c>
      <c r="AZ15" s="190">
        <f>IF(ISNA(VLOOKUP(AZ10,'Preisindizes Strom 2024 Bas.''21'!$AQ$8:$AU$91,5,FALSE)),0,VLOOKUP(AZ10,'Preisindizes Strom 2024 Bas.''21'!$AQ$8:$AU$91,5,FALSE))</f>
        <v>1.8472999999999999</v>
      </c>
      <c r="BA15" s="190">
        <f>IF(ISNA(VLOOKUP(BA10,'Preisindizes Strom 2024 Bas.''21'!$AQ$8:$AU$91,5,FALSE)),0,VLOOKUP(BA10,'Preisindizes Strom 2024 Bas.''21'!$AQ$8:$AU$91,5,FALSE))</f>
        <v>1.8472999999999999</v>
      </c>
      <c r="BB15" s="190">
        <f>IF(ISNA(VLOOKUP(BB10,'Preisindizes Strom 2024 Bas.''21'!$AQ$8:$AU$91,5,FALSE)),0,VLOOKUP(BB10,'Preisindizes Strom 2024 Bas.''21'!$AQ$8:$AU$91,5,FALSE))</f>
        <v>1.8420000000000001</v>
      </c>
      <c r="BC15" s="190">
        <f>IF(ISNA(VLOOKUP(BC10,'Preisindizes Strom 2024 Bas.''21'!$AQ$8:$AU$91,5,FALSE)),0,VLOOKUP(BC10,'Preisindizes Strom 2024 Bas.''21'!$AQ$8:$AU$91,5,FALSE))</f>
        <v>1.8082</v>
      </c>
      <c r="BD15" s="190">
        <f>IF(ISNA(VLOOKUP(BD10,'Preisindizes Strom 2024 Bas.''21'!$AQ$8:$AU$91,5,FALSE)),0,VLOOKUP(BD10,'Preisindizes Strom 2024 Bas.''21'!$AQ$8:$AU$91,5,FALSE))</f>
        <v>1.8392999999999999</v>
      </c>
      <c r="BE15" s="190">
        <f>IF(ISNA(VLOOKUP(BE10,'Preisindizes Strom 2024 Bas.''21'!$AQ$8:$AU$91,5,FALSE)),0,VLOOKUP(BE10,'Preisindizes Strom 2024 Bas.''21'!$AQ$8:$AU$91,5,FALSE))</f>
        <v>1.8184</v>
      </c>
      <c r="BF15" s="190">
        <f>IF(ISNA(VLOOKUP(BF10,'Preisindizes Strom 2024 Bas.''21'!$AQ$8:$AU$91,5,FALSE)),0,VLOOKUP(BF10,'Preisindizes Strom 2024 Bas.''21'!$AQ$8:$AU$91,5,FALSE))</f>
        <v>1.8184</v>
      </c>
      <c r="BG15" s="190">
        <f>IF(ISNA(VLOOKUP(BG10,'Preisindizes Strom 2024 Bas.''21'!$AQ$8:$AU$91,5,FALSE)),0,VLOOKUP(BG10,'Preisindizes Strom 2024 Bas.''21'!$AQ$8:$AU$91,5,FALSE))</f>
        <v>1.8472999999999999</v>
      </c>
      <c r="BH15" s="190">
        <f>IF(ISNA(VLOOKUP(BH10,'Preisindizes Strom 2024 Bas.''21'!$AQ$8:$AU$91,5,FALSE)),0,VLOOKUP(BH10,'Preisindizes Strom 2024 Bas.''21'!$AQ$8:$AU$91,5,FALSE))</f>
        <v>1.8132999999999999</v>
      </c>
      <c r="BI15" s="190">
        <f>IF(ISNA(VLOOKUP(BI10,'Preisindizes Strom 2024 Bas.''21'!$AQ$8:$AU$91,5,FALSE)),0,VLOOKUP(BI10,'Preisindizes Strom 2024 Bas.''21'!$AQ$8:$AU$91,5,FALSE))</f>
        <v>1.7562</v>
      </c>
      <c r="BJ15" s="190">
        <f>IF(ISNA(VLOOKUP(BJ10,'Preisindizes Strom 2024 Bas.''21'!$AQ$8:$AU$91,5,FALSE)),0,VLOOKUP(BJ10,'Preisindizes Strom 2024 Bas.''21'!$AQ$8:$AU$91,5,FALSE))</f>
        <v>1.7658</v>
      </c>
      <c r="BK15" s="190">
        <f>IF(ISNA(VLOOKUP(BK10,'Preisindizes Strom 2024 Bas.''21'!$AQ$8:$AU$91,5,FALSE)),0,VLOOKUP(BK10,'Preisindizes Strom 2024 Bas.''21'!$AQ$8:$AU$91,5,FALSE))</f>
        <v>1.7395</v>
      </c>
      <c r="BL15" s="190">
        <f>IF(ISNA(VLOOKUP(BL10,'Preisindizes Strom 2024 Bas.''21'!$AQ$8:$AU$91,5,FALSE)),0,VLOOKUP(BL10,'Preisindizes Strom 2024 Bas.''21'!$AQ$8:$AU$91,5,FALSE))</f>
        <v>1.7161999999999999</v>
      </c>
      <c r="BM15" s="190">
        <f>IF(ISNA(VLOOKUP(BM10,'Preisindizes Strom 2024 Bas.''21'!$AQ$8:$AU$91,5,FALSE)),0,VLOOKUP(BM10,'Preisindizes Strom 2024 Bas.''21'!$AQ$8:$AU$91,5,FALSE))</f>
        <v>1.6520999999999999</v>
      </c>
      <c r="BN15" s="190">
        <f>IF(ISNA(VLOOKUP(BN10,'Preisindizes Strom 2024 Bas.''21'!$AQ$8:$AU$91,5,FALSE)),0,VLOOKUP(BN10,'Preisindizes Strom 2024 Bas.''21'!$AQ$8:$AU$91,5,FALSE))</f>
        <v>1.5691999999999999</v>
      </c>
      <c r="BO15" s="190">
        <f>IF(ISNA(VLOOKUP(BO10,'Preisindizes Strom 2024 Bas.''21'!$AQ$8:$AU$91,5,FALSE)),0,VLOOKUP(BO10,'Preisindizes Strom 2024 Bas.''21'!$AQ$8:$AU$91,5,FALSE))</f>
        <v>1.5502</v>
      </c>
      <c r="BP15" s="190">
        <f>IF(ISNA(VLOOKUP(BP10,'Preisindizes Strom 2024 Bas.''21'!$AQ$8:$AU$91,5,FALSE)),0,VLOOKUP(BP10,'Preisindizes Strom 2024 Bas.''21'!$AQ$8:$AU$91,5,FALSE))</f>
        <v>1.4753000000000001</v>
      </c>
      <c r="BQ15" s="190">
        <f>IF(ISNA(VLOOKUP(BQ10,'Preisindizes Strom 2024 Bas.''21'!$AQ$8:$AU$91,5,FALSE)),0,VLOOKUP(BQ10,'Preisindizes Strom 2024 Bas.''21'!$AQ$8:$AU$91,5,FALSE))</f>
        <v>1.5262</v>
      </c>
      <c r="BR15" s="190">
        <f>IF(ISNA(VLOOKUP(BR10,'Preisindizes Strom 2024 Bas.''21'!$AQ$8:$AU$91,5,FALSE)),0,VLOOKUP(BR10,'Preisindizes Strom 2024 Bas.''21'!$AQ$8:$AU$91,5,FALSE))</f>
        <v>1.5136000000000001</v>
      </c>
      <c r="BS15" s="190">
        <f>IF(ISNA(VLOOKUP(BS10,'Preisindizes Strom 2024 Bas.''21'!$AQ$8:$AU$91,5,FALSE)),0,VLOOKUP(BS10,'Preisindizes Strom 2024 Bas.''21'!$AQ$8:$AU$91,5,FALSE))</f>
        <v>1.4437</v>
      </c>
      <c r="BT15" s="190">
        <f>IF(ISNA(VLOOKUP(BT10,'Preisindizes Strom 2024 Bas.''21'!$AQ$8:$AU$91,5,FALSE)),0,VLOOKUP(BT10,'Preisindizes Strom 2024 Bas.''21'!$AQ$8:$AU$91,5,FALSE))</f>
        <v>1.4244000000000001</v>
      </c>
      <c r="BU15" s="190">
        <f>IF(ISNA(VLOOKUP(BU10,'Preisindizes Strom 2024 Bas.''21'!$AQ$8:$AU$91,5,FALSE)),0,VLOOKUP(BU10,'Preisindizes Strom 2024 Bas.''21'!$AQ$8:$AU$91,5,FALSE))</f>
        <v>1.4229000000000001</v>
      </c>
      <c r="BV15" s="190">
        <f>IF(ISNA(VLOOKUP(BV10,'Preisindizes Strom 2024 Bas.''21'!$AQ$8:$AU$91,5,FALSE)),0,VLOOKUP(BV10,'Preisindizes Strom 2024 Bas.''21'!$AQ$8:$AU$91,5,FALSE))</f>
        <v>1.4323999999999999</v>
      </c>
      <c r="BW15" s="190">
        <f>IF(ISNA(VLOOKUP(BW10,'Preisindizes Strom 2024 Bas.''21'!$AQ$8:$AU$91,5,FALSE)),0,VLOOKUP(BW10,'Preisindizes Strom 2024 Bas.''21'!$AQ$8:$AU$91,5,FALSE))</f>
        <v>1.4519</v>
      </c>
      <c r="BX15" s="190">
        <f>IF(ISNA(VLOOKUP(BX10,'Preisindizes Strom 2024 Bas.''21'!$AQ$8:$AU$91,5,FALSE)),0,VLOOKUP(BX10,'Preisindizes Strom 2024 Bas.''21'!$AQ$8:$AU$91,5,FALSE))</f>
        <v>1.4719</v>
      </c>
      <c r="BY15" s="190">
        <f>IF(ISNA(VLOOKUP(BY10,'Preisindizes Strom 2024 Bas.''21'!$AQ$8:$AU$91,5,FALSE)),0,VLOOKUP(BY10,'Preisindizes Strom 2024 Bas.''21'!$AQ$8:$AU$91,5,FALSE))</f>
        <v>1.4356</v>
      </c>
      <c r="BZ15" s="190">
        <f>IF(ISNA(VLOOKUP(BZ10,'Preisindizes Strom 2024 Bas.''21'!$AQ$8:$AU$91,5,FALSE)),0,VLOOKUP(BZ10,'Preisindizes Strom 2024 Bas.''21'!$AQ$8:$AU$91,5,FALSE))</f>
        <v>1.4026000000000001</v>
      </c>
      <c r="CA15" s="190">
        <f>IF(ISNA(VLOOKUP(CA10,'Preisindizes Strom 2024 Bas.''21'!$AQ$8:$AU$91,5,FALSE)),0,VLOOKUP(CA10,'Preisindizes Strom 2024 Bas.''21'!$AQ$8:$AU$91,5,FALSE))</f>
        <v>1.3858999999999999</v>
      </c>
      <c r="CB15" s="190">
        <f>IF(ISNA(VLOOKUP(CB10,'Preisindizes Strom 2024 Bas.''21'!$AQ$8:$AU$91,5,FALSE)),0,VLOOKUP(CB10,'Preisindizes Strom 2024 Bas.''21'!$AQ$8:$AU$91,5,FALSE))</f>
        <v>1.3919999999999999</v>
      </c>
      <c r="CC15" s="190">
        <f>IF(ISNA(VLOOKUP(CC10,'Preisindizes Strom 2024 Bas.''21'!$AQ$8:$AU$91,5,FALSE)),0,VLOOKUP(CC10,'Preisindizes Strom 2024 Bas.''21'!$AQ$8:$AU$91,5,FALSE))</f>
        <v>1.282</v>
      </c>
      <c r="CD15" s="190">
        <f>IF(ISNA(VLOOKUP(CD10,'Preisindizes Strom 2024 Bas.''21'!$AQ$8:$AU$91,5,FALSE)),0,VLOOKUP(CD10,'Preisindizes Strom 2024 Bas.''21'!$AQ$8:$AU$91,5,FALSE))</f>
        <v>0.99460000000000004</v>
      </c>
      <c r="CE15" s="190">
        <f>IF(ISNA(VLOOKUP(CE10,'Preisindizes Strom 2024 Bas.''21'!$AQ$8:$AU$91,5,FALSE)),0,VLOOKUP(CE10,'Preisindizes Strom 2024 Bas.''21'!$AQ$8:$AU$91,5,FALSE))</f>
        <v>0.98309999999999997</v>
      </c>
      <c r="CF15" s="190">
        <f>IF(ISNA(VLOOKUP(CF10,'Preisindizes Strom 2024 Bas.''21'!$AQ$8:$AU$91,5,FALSE)),0,VLOOKUP(CF10,'Preisindizes Strom 2024 Bas.''21'!$AQ$8:$AU$91,5,FALSE))</f>
        <v>1</v>
      </c>
    </row>
    <row r="18" spans="2:84" x14ac:dyDescent="0.2">
      <c r="B18" s="33" t="s">
        <v>379</v>
      </c>
      <c r="D18" s="191"/>
    </row>
    <row r="19" spans="2:84" hidden="1" outlineLevel="1" x14ac:dyDescent="0.2">
      <c r="B19" s="192">
        <v>2024</v>
      </c>
    </row>
    <row r="20" spans="2:84" hidden="1" outlineLevel="1" x14ac:dyDescent="0.2">
      <c r="B20" s="189" t="s">
        <v>318</v>
      </c>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c r="AT20" s="257"/>
      <c r="AU20" s="257"/>
      <c r="AV20" s="257"/>
      <c r="AW20" s="257"/>
      <c r="AX20" s="257"/>
      <c r="AY20" s="257"/>
      <c r="AZ20" s="257"/>
      <c r="BA20" s="257"/>
      <c r="BB20" s="257"/>
      <c r="BC20" s="257"/>
      <c r="BD20" s="257"/>
      <c r="BE20" s="257"/>
      <c r="BF20" s="257"/>
      <c r="BG20" s="257"/>
      <c r="BH20" s="257"/>
      <c r="BI20" s="257"/>
      <c r="BJ20" s="257"/>
      <c r="BK20" s="257"/>
      <c r="BL20" s="257"/>
      <c r="BM20" s="257"/>
      <c r="BN20" s="257"/>
      <c r="BO20" s="257"/>
      <c r="BP20" s="257"/>
      <c r="BQ20" s="257"/>
      <c r="BR20" s="257"/>
      <c r="BS20" s="257"/>
      <c r="BT20" s="257"/>
      <c r="BU20" s="257"/>
      <c r="BV20" s="257"/>
      <c r="BW20" s="257"/>
      <c r="BX20" s="257"/>
      <c r="BY20" s="257"/>
      <c r="BZ20" s="257"/>
      <c r="CA20" s="257"/>
      <c r="CB20" s="257"/>
      <c r="CC20" s="257"/>
      <c r="CD20" s="257"/>
      <c r="CE20" s="257"/>
      <c r="CF20" s="257"/>
    </row>
    <row r="21" spans="2:84" hidden="1" outlineLevel="1" x14ac:dyDescent="0.2">
      <c r="B21" s="189" t="s">
        <v>319</v>
      </c>
      <c r="D21" s="193"/>
      <c r="E21" s="193"/>
      <c r="F21" s="193"/>
      <c r="G21" s="193"/>
      <c r="H21" s="193"/>
      <c r="I21" s="193"/>
      <c r="J21" s="193"/>
      <c r="K21" s="193"/>
      <c r="L21" s="193"/>
      <c r="M21" s="193"/>
      <c r="N21" s="193"/>
      <c r="O21" s="193"/>
      <c r="P21" s="193"/>
      <c r="Q21" s="193"/>
      <c r="R21" s="257"/>
      <c r="S21" s="257"/>
      <c r="T21" s="257"/>
      <c r="U21" s="257"/>
      <c r="V21" s="257"/>
      <c r="W21" s="257"/>
      <c r="X21" s="257"/>
      <c r="Y21" s="257"/>
      <c r="Z21" s="257"/>
      <c r="AA21" s="257"/>
      <c r="AB21" s="257"/>
      <c r="AC21" s="257"/>
      <c r="AD21" s="257"/>
      <c r="AE21" s="257"/>
      <c r="AF21" s="257"/>
      <c r="AG21" s="257"/>
      <c r="AH21" s="257"/>
      <c r="AI21" s="257"/>
      <c r="AJ21" s="257"/>
      <c r="AK21" s="257"/>
      <c r="AL21" s="257"/>
      <c r="AM21" s="257"/>
      <c r="AN21" s="257"/>
      <c r="AO21" s="257"/>
      <c r="AP21" s="257"/>
      <c r="AQ21" s="257"/>
      <c r="AR21" s="257"/>
      <c r="AS21" s="257"/>
      <c r="AT21" s="257"/>
      <c r="AU21" s="257"/>
      <c r="AV21" s="257"/>
      <c r="AW21" s="257"/>
      <c r="AX21" s="257"/>
      <c r="AY21" s="257"/>
      <c r="AZ21" s="257"/>
      <c r="BA21" s="257"/>
      <c r="BB21" s="257"/>
      <c r="BC21" s="257"/>
      <c r="BD21" s="257"/>
      <c r="BE21" s="257"/>
      <c r="BF21" s="257"/>
      <c r="BG21" s="257"/>
      <c r="BH21" s="257"/>
      <c r="BI21" s="257"/>
      <c r="BJ21" s="257"/>
      <c r="BK21" s="257"/>
      <c r="BL21" s="257"/>
      <c r="BM21" s="257"/>
      <c r="BN21" s="257"/>
      <c r="BO21" s="257"/>
      <c r="BP21" s="257"/>
      <c r="BQ21" s="257"/>
      <c r="BR21" s="257"/>
      <c r="BS21" s="257"/>
      <c r="BT21" s="257"/>
      <c r="BU21" s="257"/>
      <c r="BV21" s="257"/>
      <c r="BW21" s="257"/>
      <c r="BX21" s="257"/>
      <c r="BY21" s="257"/>
      <c r="BZ21" s="257"/>
      <c r="CA21" s="257"/>
      <c r="CB21" s="257"/>
      <c r="CC21" s="257"/>
      <c r="CD21" s="257"/>
      <c r="CE21" s="257"/>
      <c r="CF21" s="257"/>
    </row>
    <row r="22" spans="2:84" hidden="1" outlineLevel="1" x14ac:dyDescent="0.2">
      <c r="B22" s="189" t="s">
        <v>320</v>
      </c>
      <c r="D22" s="193"/>
      <c r="E22" s="193"/>
      <c r="F22" s="193"/>
      <c r="G22" s="193"/>
      <c r="H22" s="193"/>
      <c r="I22" s="193"/>
      <c r="J22" s="193"/>
      <c r="K22" s="193"/>
      <c r="L22" s="193"/>
      <c r="M22" s="193"/>
      <c r="N22" s="193"/>
      <c r="O22" s="193"/>
      <c r="P22" s="193"/>
      <c r="Q22" s="193"/>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7"/>
      <c r="BF22" s="257"/>
      <c r="BG22" s="257"/>
      <c r="BH22" s="257"/>
      <c r="BI22" s="257"/>
      <c r="BJ22" s="257"/>
      <c r="BK22" s="257"/>
      <c r="BL22" s="257"/>
      <c r="BM22" s="257"/>
      <c r="BN22" s="257"/>
      <c r="BO22" s="257"/>
      <c r="BP22" s="257"/>
      <c r="BQ22" s="257"/>
      <c r="BR22" s="257"/>
      <c r="BS22" s="257"/>
      <c r="BT22" s="257"/>
      <c r="BU22" s="257"/>
      <c r="BV22" s="257"/>
      <c r="BW22" s="257"/>
      <c r="BX22" s="257"/>
      <c r="BY22" s="257"/>
      <c r="BZ22" s="257"/>
      <c r="CA22" s="257"/>
      <c r="CB22" s="257"/>
      <c r="CC22" s="257"/>
      <c r="CD22" s="257"/>
      <c r="CE22" s="257"/>
      <c r="CF22" s="257"/>
    </row>
    <row r="23" spans="2:84" hidden="1" outlineLevel="1" x14ac:dyDescent="0.2">
      <c r="B23" s="189" t="s">
        <v>321</v>
      </c>
      <c r="D23" s="193"/>
      <c r="E23" s="193"/>
      <c r="F23" s="193"/>
      <c r="G23" s="193"/>
      <c r="H23" s="193"/>
      <c r="I23" s="193"/>
      <c r="J23" s="193"/>
      <c r="K23" s="193"/>
      <c r="L23" s="193"/>
      <c r="M23" s="193"/>
      <c r="N23" s="193"/>
      <c r="O23" s="193"/>
      <c r="P23" s="193"/>
      <c r="Q23" s="193"/>
      <c r="R23" s="257"/>
      <c r="S23" s="257"/>
      <c r="T23" s="257"/>
      <c r="U23" s="257"/>
      <c r="V23" s="257"/>
      <c r="W23" s="257"/>
      <c r="X23" s="257"/>
      <c r="Y23" s="257"/>
      <c r="Z23" s="257"/>
      <c r="AA23" s="257"/>
      <c r="AB23" s="257"/>
      <c r="AC23" s="257"/>
      <c r="AD23" s="257"/>
      <c r="AE23" s="257"/>
      <c r="AF23" s="257"/>
      <c r="AG23" s="257"/>
      <c r="AH23" s="257"/>
      <c r="AI23" s="257"/>
      <c r="AJ23" s="257"/>
      <c r="AK23" s="257"/>
      <c r="AL23" s="257"/>
      <c r="AM23" s="257"/>
      <c r="AN23" s="257"/>
      <c r="AO23" s="257"/>
      <c r="AP23" s="257"/>
      <c r="AQ23" s="257"/>
      <c r="AR23" s="257"/>
      <c r="AS23" s="257"/>
      <c r="AT23" s="257"/>
      <c r="AU23" s="257"/>
      <c r="AV23" s="257"/>
      <c r="AW23" s="257"/>
      <c r="AX23" s="257"/>
      <c r="AY23" s="257"/>
      <c r="AZ23" s="257"/>
      <c r="BA23" s="257"/>
      <c r="BB23" s="257"/>
      <c r="BC23" s="257"/>
      <c r="BD23" s="257"/>
      <c r="BE23" s="257"/>
      <c r="BF23" s="257"/>
      <c r="BG23" s="257"/>
      <c r="BH23" s="257"/>
      <c r="BI23" s="257"/>
      <c r="BJ23" s="257"/>
      <c r="BK23" s="257"/>
      <c r="BL23" s="257"/>
      <c r="BM23" s="257"/>
      <c r="BN23" s="257"/>
      <c r="BO23" s="257"/>
      <c r="BP23" s="257"/>
      <c r="BQ23" s="257"/>
      <c r="BR23" s="257"/>
      <c r="BS23" s="257"/>
      <c r="BT23" s="257"/>
      <c r="BU23" s="257"/>
      <c r="BV23" s="257"/>
      <c r="BW23" s="257"/>
      <c r="BX23" s="257"/>
      <c r="BY23" s="257"/>
      <c r="BZ23" s="257"/>
      <c r="CA23" s="257"/>
      <c r="CB23" s="257"/>
      <c r="CC23" s="257"/>
      <c r="CD23" s="257"/>
      <c r="CE23" s="257"/>
      <c r="CF23" s="257"/>
    </row>
    <row r="24" spans="2:84" hidden="1" outlineLevel="1" x14ac:dyDescent="0.2">
      <c r="B24" s="189" t="s">
        <v>322</v>
      </c>
      <c r="D24" s="193"/>
      <c r="E24" s="193"/>
      <c r="F24" s="193"/>
      <c r="G24" s="193"/>
      <c r="H24" s="193"/>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c r="AH24" s="257"/>
      <c r="AI24" s="257"/>
      <c r="AJ24" s="257"/>
      <c r="AK24" s="257"/>
      <c r="AL24" s="257"/>
      <c r="AM24" s="257"/>
      <c r="AN24" s="257"/>
      <c r="AO24" s="257"/>
      <c r="AP24" s="257"/>
      <c r="AQ24" s="257"/>
      <c r="AR24" s="257"/>
      <c r="AS24" s="257"/>
      <c r="AT24" s="257"/>
      <c r="AU24" s="257"/>
      <c r="AV24" s="257"/>
      <c r="AW24" s="257"/>
      <c r="AX24" s="257"/>
      <c r="AY24" s="257"/>
      <c r="AZ24" s="257"/>
      <c r="BA24" s="257"/>
      <c r="BB24" s="257"/>
      <c r="BC24" s="257"/>
      <c r="BD24" s="257"/>
      <c r="BE24" s="257"/>
      <c r="BF24" s="257"/>
      <c r="BG24" s="257"/>
      <c r="BH24" s="257"/>
      <c r="BI24" s="257"/>
      <c r="BJ24" s="257"/>
      <c r="BK24" s="257"/>
      <c r="BL24" s="257"/>
      <c r="BM24" s="257"/>
      <c r="BN24" s="257"/>
      <c r="BO24" s="257"/>
      <c r="BP24" s="257"/>
      <c r="BQ24" s="257"/>
      <c r="BR24" s="257"/>
      <c r="BS24" s="257"/>
      <c r="BT24" s="257"/>
      <c r="BU24" s="257"/>
      <c r="BV24" s="257"/>
      <c r="BW24" s="257"/>
      <c r="BX24" s="257"/>
      <c r="BY24" s="257"/>
      <c r="BZ24" s="257"/>
      <c r="CA24" s="257"/>
      <c r="CB24" s="257"/>
      <c r="CC24" s="257"/>
      <c r="CD24" s="257"/>
      <c r="CE24" s="257"/>
      <c r="CF24" s="257"/>
    </row>
    <row r="25" spans="2:84" hidden="1" outlineLevel="1" x14ac:dyDescent="0.2">
      <c r="B25" s="33" t="s">
        <v>165</v>
      </c>
    </row>
    <row r="26" spans="2:84" hidden="1" outlineLevel="1" x14ac:dyDescent="0.2">
      <c r="B26" s="189" t="s">
        <v>318</v>
      </c>
      <c r="D26" s="254">
        <f>D11-D20</f>
        <v>25.627500000000001</v>
      </c>
      <c r="E26" s="254">
        <f t="shared" ref="E26:BP30" si="0">E11-E20</f>
        <v>24.660399999999999</v>
      </c>
      <c r="F26" s="254">
        <f t="shared" si="0"/>
        <v>22.9298</v>
      </c>
      <c r="G26" s="254">
        <f t="shared" si="0"/>
        <v>19.803000000000001</v>
      </c>
      <c r="H26" s="254">
        <f t="shared" si="0"/>
        <v>18.152799999999999</v>
      </c>
      <c r="I26" s="254">
        <f t="shared" si="0"/>
        <v>15.939</v>
      </c>
      <c r="J26" s="254">
        <f t="shared" si="0"/>
        <v>16.756399999999999</v>
      </c>
      <c r="K26" s="254">
        <f t="shared" si="0"/>
        <v>14.5222</v>
      </c>
      <c r="L26" s="254">
        <f t="shared" si="0"/>
        <v>13.614599999999999</v>
      </c>
      <c r="M26" s="254">
        <f t="shared" si="0"/>
        <v>14.053800000000001</v>
      </c>
      <c r="N26" s="254">
        <f t="shared" si="0"/>
        <v>14.053800000000001</v>
      </c>
      <c r="O26" s="254">
        <f t="shared" si="0"/>
        <v>13.3367</v>
      </c>
      <c r="P26" s="254">
        <f t="shared" si="0"/>
        <v>12.9406</v>
      </c>
      <c r="Q26" s="254">
        <f t="shared" si="0"/>
        <v>12.4476</v>
      </c>
      <c r="R26" s="254">
        <f t="shared" si="0"/>
        <v>12.101900000000001</v>
      </c>
      <c r="S26" s="254">
        <f t="shared" si="0"/>
        <v>11.774800000000001</v>
      </c>
      <c r="T26" s="254">
        <f t="shared" si="0"/>
        <v>10.9832</v>
      </c>
      <c r="U26" s="254">
        <f t="shared" si="0"/>
        <v>10.2913</v>
      </c>
      <c r="V26" s="254">
        <f t="shared" si="0"/>
        <v>9.6103000000000005</v>
      </c>
      <c r="W26" s="254">
        <f t="shared" si="0"/>
        <v>9.1399000000000008</v>
      </c>
      <c r="X26" s="254">
        <f t="shared" si="0"/>
        <v>8.8310999999999993</v>
      </c>
      <c r="Y26" s="254">
        <f t="shared" si="0"/>
        <v>8.4870000000000001</v>
      </c>
      <c r="Z26" s="254">
        <f t="shared" si="0"/>
        <v>8.2721999999999998</v>
      </c>
      <c r="AA26" s="254">
        <f t="shared" si="0"/>
        <v>8.7133000000000003</v>
      </c>
      <c r="AB26" s="254">
        <f t="shared" si="0"/>
        <v>8.2721999999999998</v>
      </c>
      <c r="AC26" s="254">
        <f t="shared" si="0"/>
        <v>7.6433</v>
      </c>
      <c r="AD26" s="254">
        <f t="shared" si="0"/>
        <v>6.4702999999999999</v>
      </c>
      <c r="AE26" s="254">
        <f t="shared" si="0"/>
        <v>5.8348000000000004</v>
      </c>
      <c r="AF26" s="254">
        <f t="shared" si="0"/>
        <v>5.5617000000000001</v>
      </c>
      <c r="AG26" s="254">
        <f t="shared" si="0"/>
        <v>5.2489999999999997</v>
      </c>
      <c r="AH26" s="254">
        <f t="shared" si="0"/>
        <v>4.9508000000000001</v>
      </c>
      <c r="AI26" s="254">
        <f t="shared" si="0"/>
        <v>4.8228999999999997</v>
      </c>
      <c r="AJ26" s="254">
        <f t="shared" si="0"/>
        <v>4.6512000000000002</v>
      </c>
      <c r="AK26" s="254">
        <f t="shared" si="0"/>
        <v>4.4607999999999999</v>
      </c>
      <c r="AL26" s="254">
        <f t="shared" si="0"/>
        <v>4.2712000000000003</v>
      </c>
      <c r="AM26" s="254">
        <f t="shared" si="0"/>
        <v>3.9725999999999999</v>
      </c>
      <c r="AN26" s="254">
        <f t="shared" si="0"/>
        <v>3.6105</v>
      </c>
      <c r="AO26" s="254">
        <f t="shared" si="0"/>
        <v>3.4036</v>
      </c>
      <c r="AP26" s="254">
        <f t="shared" si="0"/>
        <v>3.2675000000000001</v>
      </c>
      <c r="AQ26" s="254">
        <f t="shared" si="0"/>
        <v>3.2113</v>
      </c>
      <c r="AR26" s="254">
        <f t="shared" si="0"/>
        <v>3.1494</v>
      </c>
      <c r="AS26" s="254">
        <f t="shared" si="0"/>
        <v>3.1267999999999998</v>
      </c>
      <c r="AT26" s="254">
        <f t="shared" si="0"/>
        <v>3.0680999999999998</v>
      </c>
      <c r="AU26" s="254">
        <f t="shared" si="0"/>
        <v>2.9977</v>
      </c>
      <c r="AV26" s="254">
        <f t="shared" si="0"/>
        <v>2.9304999999999999</v>
      </c>
      <c r="AW26" s="254">
        <f t="shared" si="0"/>
        <v>2.8351000000000002</v>
      </c>
      <c r="AX26" s="254">
        <f t="shared" si="0"/>
        <v>2.6728000000000001</v>
      </c>
      <c r="AY26" s="254">
        <f t="shared" si="0"/>
        <v>2.5135000000000001</v>
      </c>
      <c r="AZ26" s="254">
        <f t="shared" si="0"/>
        <v>2.3677999999999999</v>
      </c>
      <c r="BA26" s="254">
        <f t="shared" si="0"/>
        <v>2.2890000000000001</v>
      </c>
      <c r="BB26" s="254">
        <f t="shared" si="0"/>
        <v>2.2418999999999998</v>
      </c>
      <c r="BC26" s="254">
        <f t="shared" si="0"/>
        <v>2.1930000000000001</v>
      </c>
      <c r="BD26" s="254">
        <f t="shared" si="0"/>
        <v>2.1856</v>
      </c>
      <c r="BE26" s="254">
        <f t="shared" si="0"/>
        <v>2.2002999999999999</v>
      </c>
      <c r="BF26" s="254">
        <f t="shared" si="0"/>
        <v>2.2115</v>
      </c>
      <c r="BG26" s="254">
        <f t="shared" si="0"/>
        <v>2.2227999999999999</v>
      </c>
      <c r="BH26" s="254">
        <f t="shared" si="0"/>
        <v>2.2078000000000002</v>
      </c>
      <c r="BI26" s="254">
        <f t="shared" si="0"/>
        <v>2.2002999999999999</v>
      </c>
      <c r="BJ26" s="254">
        <f t="shared" si="0"/>
        <v>2.1930000000000001</v>
      </c>
      <c r="BK26" s="254">
        <f t="shared" si="0"/>
        <v>2.1892999999999998</v>
      </c>
      <c r="BL26" s="254">
        <f t="shared" si="0"/>
        <v>2.1568000000000001</v>
      </c>
      <c r="BM26" s="254">
        <f t="shared" si="0"/>
        <v>2.1114999999999999</v>
      </c>
      <c r="BN26" s="254">
        <f t="shared" si="0"/>
        <v>2.0648</v>
      </c>
      <c r="BO26" s="254">
        <f t="shared" si="0"/>
        <v>1.9773000000000001</v>
      </c>
      <c r="BP26" s="254">
        <f t="shared" si="0"/>
        <v>1.9079999999999999</v>
      </c>
      <c r="BQ26" s="254">
        <f t="shared" ref="BQ26:CD30" si="1">BQ11-BQ20</f>
        <v>1.8859999999999999</v>
      </c>
      <c r="BR26" s="254">
        <f t="shared" si="1"/>
        <v>1.8671</v>
      </c>
      <c r="BS26" s="254">
        <f t="shared" si="1"/>
        <v>1.8102</v>
      </c>
      <c r="BT26" s="254">
        <f t="shared" si="1"/>
        <v>1.7638</v>
      </c>
      <c r="BU26" s="254">
        <f t="shared" si="1"/>
        <v>1.7311000000000001</v>
      </c>
      <c r="BV26" s="254">
        <f t="shared" si="1"/>
        <v>1.7018</v>
      </c>
      <c r="BW26" s="254">
        <f t="shared" si="1"/>
        <v>1.6735</v>
      </c>
      <c r="BX26" s="254">
        <f t="shared" si="1"/>
        <v>1.6398999999999999</v>
      </c>
      <c r="BY26" s="254">
        <f t="shared" si="1"/>
        <v>1.5862000000000001</v>
      </c>
      <c r="BZ26" s="254">
        <f t="shared" si="1"/>
        <v>1.518</v>
      </c>
      <c r="CA26" s="254">
        <f t="shared" si="1"/>
        <v>1.4538</v>
      </c>
      <c r="CB26" s="254">
        <f t="shared" si="1"/>
        <v>1.4145000000000001</v>
      </c>
      <c r="CC26" s="254">
        <f t="shared" si="1"/>
        <v>1.3069999999999999</v>
      </c>
      <c r="CD26" s="254">
        <f t="shared" si="1"/>
        <v>1.1152</v>
      </c>
      <c r="CE26" s="254">
        <f t="shared" ref="CE26:CF30" si="2">CE11-CE20</f>
        <v>1.0290999999999999</v>
      </c>
      <c r="CF26" s="254">
        <f t="shared" si="2"/>
        <v>1</v>
      </c>
    </row>
    <row r="27" spans="2:84" hidden="1" outlineLevel="1" x14ac:dyDescent="0.2">
      <c r="B27" s="189" t="s">
        <v>319</v>
      </c>
      <c r="D27" s="254">
        <f t="shared" ref="D27:AI29" si="3">D12-D21</f>
        <v>0</v>
      </c>
      <c r="E27" s="254">
        <f t="shared" si="3"/>
        <v>0</v>
      </c>
      <c r="F27" s="254">
        <f t="shared" si="3"/>
        <v>0</v>
      </c>
      <c r="G27" s="254">
        <f t="shared" si="0"/>
        <v>0</v>
      </c>
      <c r="H27" s="254">
        <f t="shared" si="3"/>
        <v>0</v>
      </c>
      <c r="I27" s="254">
        <f t="shared" si="3"/>
        <v>0</v>
      </c>
      <c r="J27" s="254">
        <f t="shared" si="3"/>
        <v>0</v>
      </c>
      <c r="K27" s="254">
        <f t="shared" si="3"/>
        <v>0</v>
      </c>
      <c r="L27" s="254">
        <f t="shared" si="3"/>
        <v>0</v>
      </c>
      <c r="M27" s="254">
        <f t="shared" si="3"/>
        <v>0</v>
      </c>
      <c r="N27" s="254">
        <f t="shared" si="3"/>
        <v>0</v>
      </c>
      <c r="O27" s="254">
        <f t="shared" si="3"/>
        <v>0</v>
      </c>
      <c r="P27" s="254">
        <f t="shared" si="3"/>
        <v>0</v>
      </c>
      <c r="Q27" s="254">
        <f t="shared" si="3"/>
        <v>0</v>
      </c>
      <c r="R27" s="254">
        <f t="shared" si="3"/>
        <v>3.3102999999999998</v>
      </c>
      <c r="S27" s="254">
        <f t="shared" si="3"/>
        <v>3.1955</v>
      </c>
      <c r="T27" s="254">
        <f t="shared" si="3"/>
        <v>3.1034000000000002</v>
      </c>
      <c r="U27" s="254">
        <f t="shared" si="3"/>
        <v>3.1488</v>
      </c>
      <c r="V27" s="254">
        <f t="shared" si="3"/>
        <v>3.0884999999999998</v>
      </c>
      <c r="W27" s="254">
        <f t="shared" si="3"/>
        <v>3.0592000000000001</v>
      </c>
      <c r="X27" s="254">
        <f t="shared" si="3"/>
        <v>2.8065000000000002</v>
      </c>
      <c r="Y27" s="254">
        <f t="shared" si="3"/>
        <v>2.6293000000000002</v>
      </c>
      <c r="Z27" s="254">
        <f t="shared" si="3"/>
        <v>2.4590000000000001</v>
      </c>
      <c r="AA27" s="254">
        <f t="shared" si="3"/>
        <v>2.7065000000000001</v>
      </c>
      <c r="AB27" s="254">
        <f t="shared" si="3"/>
        <v>2.7008000000000001</v>
      </c>
      <c r="AC27" s="254">
        <f t="shared" si="3"/>
        <v>2.5819999999999999</v>
      </c>
      <c r="AD27" s="254">
        <f t="shared" si="3"/>
        <v>2.4131</v>
      </c>
      <c r="AE27" s="254">
        <f t="shared" si="3"/>
        <v>2.4971000000000001</v>
      </c>
      <c r="AF27" s="254">
        <f t="shared" si="3"/>
        <v>2.4874999999999998</v>
      </c>
      <c r="AG27" s="254">
        <f t="shared" si="3"/>
        <v>2.3601000000000001</v>
      </c>
      <c r="AH27" s="254">
        <f t="shared" si="3"/>
        <v>2.2259000000000002</v>
      </c>
      <c r="AI27" s="254">
        <f t="shared" si="3"/>
        <v>2.3473000000000002</v>
      </c>
      <c r="AJ27" s="254">
        <f t="shared" si="0"/>
        <v>2.2930999999999999</v>
      </c>
      <c r="AK27" s="254">
        <f t="shared" si="0"/>
        <v>2.2768999999999999</v>
      </c>
      <c r="AL27" s="254">
        <f t="shared" si="0"/>
        <v>2.2296999999999998</v>
      </c>
      <c r="AM27" s="254">
        <f t="shared" si="0"/>
        <v>2.0525000000000002</v>
      </c>
      <c r="AN27" s="254">
        <f t="shared" si="0"/>
        <v>1.8818999999999999</v>
      </c>
      <c r="AO27" s="254">
        <f t="shared" si="0"/>
        <v>1.8158000000000001</v>
      </c>
      <c r="AP27" s="254">
        <f t="shared" si="0"/>
        <v>1.8131999999999999</v>
      </c>
      <c r="AQ27" s="254">
        <f t="shared" si="0"/>
        <v>1.7613000000000001</v>
      </c>
      <c r="AR27" s="254">
        <f t="shared" si="0"/>
        <v>1.7236</v>
      </c>
      <c r="AS27" s="254">
        <f t="shared" si="0"/>
        <v>1.6987000000000001</v>
      </c>
      <c r="AT27" s="254">
        <f t="shared" si="0"/>
        <v>1.7236</v>
      </c>
      <c r="AU27" s="254">
        <f t="shared" si="0"/>
        <v>1.7032</v>
      </c>
      <c r="AV27" s="254">
        <f t="shared" si="0"/>
        <v>1.6301000000000001</v>
      </c>
      <c r="AW27" s="254">
        <f t="shared" si="0"/>
        <v>1.5821000000000001</v>
      </c>
      <c r="AX27" s="254">
        <f t="shared" si="0"/>
        <v>1.5899000000000001</v>
      </c>
      <c r="AY27" s="254">
        <f t="shared" si="0"/>
        <v>1.548</v>
      </c>
      <c r="AZ27" s="254">
        <f t="shared" si="0"/>
        <v>1.526</v>
      </c>
      <c r="BA27" s="254">
        <f t="shared" si="0"/>
        <v>1.5461</v>
      </c>
      <c r="BB27" s="254">
        <f t="shared" si="0"/>
        <v>1.5629999999999999</v>
      </c>
      <c r="BC27" s="254">
        <f t="shared" si="0"/>
        <v>1.5840000000000001</v>
      </c>
      <c r="BD27" s="254">
        <f t="shared" si="0"/>
        <v>1.6573</v>
      </c>
      <c r="BE27" s="254">
        <f t="shared" si="0"/>
        <v>1.7352000000000001</v>
      </c>
      <c r="BF27" s="254">
        <f t="shared" si="0"/>
        <v>1.7734000000000001</v>
      </c>
      <c r="BG27" s="254">
        <f t="shared" si="0"/>
        <v>1.7881</v>
      </c>
      <c r="BH27" s="254">
        <f t="shared" si="0"/>
        <v>1.7352000000000001</v>
      </c>
      <c r="BI27" s="254">
        <f t="shared" si="0"/>
        <v>1.7445999999999999</v>
      </c>
      <c r="BJ27" s="254">
        <f t="shared" si="0"/>
        <v>1.7613000000000001</v>
      </c>
      <c r="BK27" s="254">
        <f t="shared" si="0"/>
        <v>1.7830999999999999</v>
      </c>
      <c r="BL27" s="254">
        <f t="shared" si="0"/>
        <v>1.7856000000000001</v>
      </c>
      <c r="BM27" s="254">
        <f t="shared" si="0"/>
        <v>1.7981</v>
      </c>
      <c r="BN27" s="254">
        <f t="shared" si="0"/>
        <v>1.7305999999999999</v>
      </c>
      <c r="BO27" s="254">
        <f t="shared" si="0"/>
        <v>1.6854</v>
      </c>
      <c r="BP27" s="254">
        <f t="shared" si="0"/>
        <v>1.6744000000000001</v>
      </c>
      <c r="BQ27" s="254">
        <f t="shared" si="1"/>
        <v>1.7054</v>
      </c>
      <c r="BR27" s="254">
        <f t="shared" si="1"/>
        <v>1.6919999999999999</v>
      </c>
      <c r="BS27" s="254">
        <f t="shared" si="1"/>
        <v>1.6056999999999999</v>
      </c>
      <c r="BT27" s="254">
        <f t="shared" si="1"/>
        <v>1.5860000000000001</v>
      </c>
      <c r="BU27" s="254">
        <f t="shared" si="1"/>
        <v>1.5938000000000001</v>
      </c>
      <c r="BV27" s="254">
        <f t="shared" si="1"/>
        <v>1.5919000000000001</v>
      </c>
      <c r="BW27" s="254">
        <f t="shared" si="1"/>
        <v>1.5424</v>
      </c>
      <c r="BX27" s="254">
        <f t="shared" si="1"/>
        <v>1.5461</v>
      </c>
      <c r="BY27" s="254">
        <f t="shared" si="1"/>
        <v>1.5046999999999999</v>
      </c>
      <c r="BZ27" s="254">
        <f t="shared" si="1"/>
        <v>1.4424999999999999</v>
      </c>
      <c r="CA27" s="254">
        <f t="shared" si="1"/>
        <v>1.3867</v>
      </c>
      <c r="CB27" s="254">
        <f t="shared" si="1"/>
        <v>1.3633</v>
      </c>
      <c r="CC27" s="254">
        <f t="shared" si="1"/>
        <v>1.2909999999999999</v>
      </c>
      <c r="CD27" s="254">
        <f t="shared" si="1"/>
        <v>1.1014999999999999</v>
      </c>
      <c r="CE27" s="254">
        <f t="shared" si="2"/>
        <v>1.0361</v>
      </c>
      <c r="CF27" s="254">
        <f t="shared" si="2"/>
        <v>1</v>
      </c>
    </row>
    <row r="28" spans="2:84" hidden="1" outlineLevel="1" x14ac:dyDescent="0.2">
      <c r="B28" s="189" t="s">
        <v>320</v>
      </c>
      <c r="D28" s="254">
        <f t="shared" si="3"/>
        <v>0</v>
      </c>
      <c r="E28" s="254">
        <f t="shared" si="3"/>
        <v>0</v>
      </c>
      <c r="F28" s="254">
        <f t="shared" si="3"/>
        <v>0</v>
      </c>
      <c r="G28" s="254">
        <f t="shared" si="0"/>
        <v>0</v>
      </c>
      <c r="H28" s="254">
        <f t="shared" si="3"/>
        <v>0</v>
      </c>
      <c r="I28" s="254">
        <f t="shared" si="3"/>
        <v>0</v>
      </c>
      <c r="J28" s="254">
        <f t="shared" si="3"/>
        <v>0</v>
      </c>
      <c r="K28" s="254">
        <f t="shared" si="3"/>
        <v>0</v>
      </c>
      <c r="L28" s="254">
        <f t="shared" si="3"/>
        <v>0</v>
      </c>
      <c r="M28" s="254">
        <f t="shared" si="3"/>
        <v>0</v>
      </c>
      <c r="N28" s="254">
        <f t="shared" si="3"/>
        <v>0</v>
      </c>
      <c r="O28" s="254">
        <f t="shared" si="3"/>
        <v>0</v>
      </c>
      <c r="P28" s="254">
        <f t="shared" si="3"/>
        <v>0</v>
      </c>
      <c r="Q28" s="254">
        <f t="shared" si="3"/>
        <v>0</v>
      </c>
      <c r="R28" s="254">
        <f t="shared" si="3"/>
        <v>3.9699</v>
      </c>
      <c r="S28" s="254">
        <f t="shared" si="3"/>
        <v>3.8879000000000001</v>
      </c>
      <c r="T28" s="254">
        <f>T13-T22</f>
        <v>3.7336999999999998</v>
      </c>
      <c r="U28" s="254">
        <f t="shared" si="3"/>
        <v>3.6610999999999998</v>
      </c>
      <c r="V28" s="254">
        <f t="shared" si="3"/>
        <v>3.5912999999999999</v>
      </c>
      <c r="W28" s="254">
        <f t="shared" si="3"/>
        <v>3.6309</v>
      </c>
      <c r="X28" s="254">
        <f t="shared" si="3"/>
        <v>3.4868000000000001</v>
      </c>
      <c r="Y28" s="254">
        <f t="shared" si="3"/>
        <v>3.3452000000000002</v>
      </c>
      <c r="Z28" s="254">
        <f t="shared" si="3"/>
        <v>3.1456</v>
      </c>
      <c r="AA28" s="254">
        <f t="shared" si="3"/>
        <v>3.4775999999999998</v>
      </c>
      <c r="AB28" s="254">
        <f t="shared" si="3"/>
        <v>3.5335000000000001</v>
      </c>
      <c r="AC28" s="254">
        <f t="shared" si="3"/>
        <v>3.2624</v>
      </c>
      <c r="AD28" s="254">
        <f t="shared" si="3"/>
        <v>2.9354</v>
      </c>
      <c r="AE28" s="254">
        <f t="shared" si="3"/>
        <v>2.9752000000000001</v>
      </c>
      <c r="AF28" s="254">
        <f t="shared" si="3"/>
        <v>2.9954999999999998</v>
      </c>
      <c r="AG28" s="254">
        <f t="shared" si="3"/>
        <v>2.8715000000000002</v>
      </c>
      <c r="AH28" s="254">
        <f t="shared" si="3"/>
        <v>2.6898</v>
      </c>
      <c r="AI28" s="254">
        <f t="shared" si="3"/>
        <v>2.8161999999999998</v>
      </c>
      <c r="AJ28" s="254">
        <f t="shared" si="0"/>
        <v>2.7231000000000001</v>
      </c>
      <c r="AK28" s="254">
        <f t="shared" si="0"/>
        <v>2.6898</v>
      </c>
      <c r="AL28" s="254">
        <f t="shared" si="0"/>
        <v>2.7174999999999998</v>
      </c>
      <c r="AM28" s="254">
        <f t="shared" si="0"/>
        <v>2.5249000000000001</v>
      </c>
      <c r="AN28" s="254">
        <f t="shared" si="0"/>
        <v>2.2881999999999998</v>
      </c>
      <c r="AO28" s="254">
        <f t="shared" si="0"/>
        <v>2.1749000000000001</v>
      </c>
      <c r="AP28" s="254">
        <f t="shared" si="0"/>
        <v>2.1156000000000001</v>
      </c>
      <c r="AQ28" s="254">
        <f t="shared" si="0"/>
        <v>2.1156000000000001</v>
      </c>
      <c r="AR28" s="254">
        <f t="shared" si="0"/>
        <v>2.1122000000000001</v>
      </c>
      <c r="AS28" s="254">
        <f t="shared" si="0"/>
        <v>2.0987</v>
      </c>
      <c r="AT28" s="254">
        <f t="shared" si="0"/>
        <v>2.0691000000000002</v>
      </c>
      <c r="AU28" s="254">
        <f t="shared" si="0"/>
        <v>2.0339999999999998</v>
      </c>
      <c r="AV28" s="254">
        <f t="shared" si="0"/>
        <v>1.9879</v>
      </c>
      <c r="AW28" s="254">
        <f t="shared" si="0"/>
        <v>1.9381999999999999</v>
      </c>
      <c r="AX28" s="254">
        <f t="shared" si="0"/>
        <v>1.8855999999999999</v>
      </c>
      <c r="AY28" s="254">
        <f t="shared" si="0"/>
        <v>1.8204</v>
      </c>
      <c r="AZ28" s="254">
        <f t="shared" si="0"/>
        <v>1.7715000000000001</v>
      </c>
      <c r="BA28" s="254">
        <f t="shared" si="0"/>
        <v>1.7667999999999999</v>
      </c>
      <c r="BB28" s="254">
        <f t="shared" si="0"/>
        <v>1.7715000000000001</v>
      </c>
      <c r="BC28" s="254">
        <f t="shared" si="0"/>
        <v>1.7786999999999999</v>
      </c>
      <c r="BD28" s="254">
        <f t="shared" si="0"/>
        <v>1.8280000000000001</v>
      </c>
      <c r="BE28" s="254">
        <f t="shared" si="0"/>
        <v>1.8642000000000001</v>
      </c>
      <c r="BF28" s="254">
        <f t="shared" si="0"/>
        <v>1.8694999999999999</v>
      </c>
      <c r="BG28" s="254">
        <f t="shared" si="0"/>
        <v>1.8694999999999999</v>
      </c>
      <c r="BH28" s="254">
        <f t="shared" si="0"/>
        <v>1.8104</v>
      </c>
      <c r="BI28" s="254">
        <f t="shared" si="0"/>
        <v>1.8080000000000001</v>
      </c>
      <c r="BJ28" s="254">
        <f t="shared" si="0"/>
        <v>1.8408</v>
      </c>
      <c r="BK28" s="254">
        <f t="shared" si="0"/>
        <v>1.8722000000000001</v>
      </c>
      <c r="BL28" s="254">
        <f t="shared" si="0"/>
        <v>1.8408</v>
      </c>
      <c r="BM28" s="254">
        <f t="shared" si="0"/>
        <v>1.7859</v>
      </c>
      <c r="BN28" s="254">
        <f t="shared" si="0"/>
        <v>1.7411000000000001</v>
      </c>
      <c r="BO28" s="254">
        <f t="shared" si="0"/>
        <v>1.6684000000000001</v>
      </c>
      <c r="BP28" s="254">
        <f t="shared" si="0"/>
        <v>1.6192</v>
      </c>
      <c r="BQ28" s="254">
        <f t="shared" si="1"/>
        <v>1.6393</v>
      </c>
      <c r="BR28" s="254">
        <f t="shared" si="1"/>
        <v>1.6747000000000001</v>
      </c>
      <c r="BS28" s="254">
        <f t="shared" si="1"/>
        <v>1.6152</v>
      </c>
      <c r="BT28" s="254">
        <f t="shared" si="1"/>
        <v>1.6112</v>
      </c>
      <c r="BU28" s="254">
        <f t="shared" si="1"/>
        <v>1.6132</v>
      </c>
      <c r="BV28" s="254">
        <f t="shared" si="1"/>
        <v>1.6033999999999999</v>
      </c>
      <c r="BW28" s="254">
        <f t="shared" si="1"/>
        <v>1.569</v>
      </c>
      <c r="BX28" s="254">
        <f t="shared" si="1"/>
        <v>1.5709</v>
      </c>
      <c r="BY28" s="254">
        <f t="shared" si="1"/>
        <v>1.5289999999999999</v>
      </c>
      <c r="BZ28" s="254">
        <f t="shared" si="1"/>
        <v>1.4661</v>
      </c>
      <c r="CA28" s="254">
        <f t="shared" si="1"/>
        <v>1.4157</v>
      </c>
      <c r="CB28" s="254">
        <f t="shared" si="1"/>
        <v>1.3874</v>
      </c>
      <c r="CC28" s="254">
        <f t="shared" si="1"/>
        <v>1.3180000000000001</v>
      </c>
      <c r="CD28" s="254">
        <f t="shared" si="1"/>
        <v>1.0938000000000001</v>
      </c>
      <c r="CE28" s="254">
        <f t="shared" si="2"/>
        <v>1.0217000000000001</v>
      </c>
      <c r="CF28" s="254">
        <f t="shared" si="2"/>
        <v>1</v>
      </c>
    </row>
    <row r="29" spans="2:84" hidden="1" outlineLevel="1" x14ac:dyDescent="0.2">
      <c r="B29" s="189" t="s">
        <v>321</v>
      </c>
      <c r="D29" s="254">
        <f>D14-D23</f>
        <v>0</v>
      </c>
      <c r="E29" s="254">
        <f t="shared" si="3"/>
        <v>0</v>
      </c>
      <c r="F29" s="254">
        <f t="shared" si="3"/>
        <v>0</v>
      </c>
      <c r="G29" s="254">
        <f t="shared" si="0"/>
        <v>0</v>
      </c>
      <c r="H29" s="254">
        <f t="shared" si="3"/>
        <v>0</v>
      </c>
      <c r="I29" s="254">
        <f t="shared" si="3"/>
        <v>0</v>
      </c>
      <c r="J29" s="254">
        <f t="shared" si="3"/>
        <v>0</v>
      </c>
      <c r="K29" s="254">
        <f t="shared" si="3"/>
        <v>0</v>
      </c>
      <c r="L29" s="254">
        <f t="shared" si="3"/>
        <v>0</v>
      </c>
      <c r="M29" s="254">
        <f t="shared" si="3"/>
        <v>0</v>
      </c>
      <c r="N29" s="254">
        <f t="shared" si="3"/>
        <v>0</v>
      </c>
      <c r="O29" s="254">
        <f t="shared" si="3"/>
        <v>0</v>
      </c>
      <c r="P29" s="254">
        <f t="shared" si="3"/>
        <v>0</v>
      </c>
      <c r="Q29" s="254">
        <f t="shared" si="3"/>
        <v>0</v>
      </c>
      <c r="R29" s="254">
        <f t="shared" si="3"/>
        <v>5.2347999999999999</v>
      </c>
      <c r="S29" s="254">
        <f t="shared" si="3"/>
        <v>5.1513999999999998</v>
      </c>
      <c r="T29" s="254">
        <f t="shared" si="3"/>
        <v>5.0115999999999996</v>
      </c>
      <c r="U29" s="254">
        <f t="shared" si="3"/>
        <v>4.8792</v>
      </c>
      <c r="V29" s="254">
        <f t="shared" si="3"/>
        <v>4.7888999999999999</v>
      </c>
      <c r="W29" s="254">
        <f t="shared" si="3"/>
        <v>4.6848000000000001</v>
      </c>
      <c r="X29" s="254">
        <f t="shared" si="3"/>
        <v>4.6178999999999997</v>
      </c>
      <c r="Y29" s="254">
        <f t="shared" si="3"/>
        <v>4.5689000000000002</v>
      </c>
      <c r="Z29" s="254">
        <f t="shared" si="3"/>
        <v>4.5209999999999999</v>
      </c>
      <c r="AA29" s="254">
        <f t="shared" si="3"/>
        <v>4.6178999999999997</v>
      </c>
      <c r="AB29" s="254">
        <f t="shared" si="3"/>
        <v>4.5368000000000004</v>
      </c>
      <c r="AC29" s="254">
        <f t="shared" si="3"/>
        <v>4.4280999999999997</v>
      </c>
      <c r="AD29" s="254">
        <f t="shared" si="3"/>
        <v>4.0918000000000001</v>
      </c>
      <c r="AE29" s="254">
        <f t="shared" si="3"/>
        <v>3.8828999999999998</v>
      </c>
      <c r="AF29" s="254">
        <f t="shared" si="3"/>
        <v>3.7587000000000002</v>
      </c>
      <c r="AG29" s="254">
        <f t="shared" si="3"/>
        <v>3.5619999999999998</v>
      </c>
      <c r="AH29" s="254">
        <f t="shared" si="3"/>
        <v>3.2004999999999999</v>
      </c>
      <c r="AI29" s="254">
        <f t="shared" si="3"/>
        <v>3.0933000000000002</v>
      </c>
      <c r="AJ29" s="254">
        <f t="shared" si="0"/>
        <v>2.9931000000000001</v>
      </c>
      <c r="AK29" s="254">
        <f t="shared" si="0"/>
        <v>2.9056000000000002</v>
      </c>
      <c r="AL29" s="254">
        <f t="shared" si="0"/>
        <v>2.8292999999999999</v>
      </c>
      <c r="AM29" s="254">
        <f t="shared" si="0"/>
        <v>2.6825999999999999</v>
      </c>
      <c r="AN29" s="254">
        <f t="shared" si="0"/>
        <v>2.4864999999999999</v>
      </c>
      <c r="AO29" s="254">
        <f t="shared" si="0"/>
        <v>2.3595000000000002</v>
      </c>
      <c r="AP29" s="254">
        <f t="shared" si="0"/>
        <v>2.2764000000000002</v>
      </c>
      <c r="AQ29" s="254">
        <f t="shared" si="0"/>
        <v>2.2526000000000002</v>
      </c>
      <c r="AR29" s="254">
        <f t="shared" si="0"/>
        <v>2.1989999999999998</v>
      </c>
      <c r="AS29" s="254">
        <f t="shared" si="0"/>
        <v>2.1621999999999999</v>
      </c>
      <c r="AT29" s="254">
        <f t="shared" si="0"/>
        <v>2.1621999999999999</v>
      </c>
      <c r="AU29" s="254">
        <f t="shared" si="0"/>
        <v>2.1840999999999999</v>
      </c>
      <c r="AV29" s="254">
        <f t="shared" si="0"/>
        <v>2.1549999999999998</v>
      </c>
      <c r="AW29" s="254">
        <f t="shared" si="0"/>
        <v>2.0956000000000001</v>
      </c>
      <c r="AX29" s="254">
        <f t="shared" si="0"/>
        <v>2.0329999999999999</v>
      </c>
      <c r="AY29" s="254">
        <f t="shared" si="0"/>
        <v>1.9560999999999999</v>
      </c>
      <c r="AZ29" s="254">
        <f t="shared" si="0"/>
        <v>1.8987000000000001</v>
      </c>
      <c r="BA29" s="254">
        <f t="shared" si="0"/>
        <v>1.8794</v>
      </c>
      <c r="BB29" s="254">
        <f t="shared" si="0"/>
        <v>1.8712</v>
      </c>
      <c r="BC29" s="254">
        <f t="shared" si="0"/>
        <v>1.8419000000000001</v>
      </c>
      <c r="BD29" s="254">
        <f t="shared" si="0"/>
        <v>1.8738999999999999</v>
      </c>
      <c r="BE29" s="254">
        <f t="shared" si="0"/>
        <v>1.8712</v>
      </c>
      <c r="BF29" s="254">
        <f t="shared" si="0"/>
        <v>1.8821000000000001</v>
      </c>
      <c r="BG29" s="254">
        <f t="shared" si="0"/>
        <v>1.9043000000000001</v>
      </c>
      <c r="BH29" s="254">
        <f t="shared" si="0"/>
        <v>1.8794</v>
      </c>
      <c r="BI29" s="254">
        <f t="shared" si="0"/>
        <v>1.8419000000000001</v>
      </c>
      <c r="BJ29" s="254">
        <f t="shared" si="0"/>
        <v>1.8498000000000001</v>
      </c>
      <c r="BK29" s="254">
        <f t="shared" si="0"/>
        <v>1.8313999999999999</v>
      </c>
      <c r="BL29" s="254">
        <f t="shared" si="0"/>
        <v>1.8160000000000001</v>
      </c>
      <c r="BM29" s="254">
        <f t="shared" si="0"/>
        <v>1.7687999999999999</v>
      </c>
      <c r="BN29" s="254">
        <f t="shared" si="0"/>
        <v>1.6946000000000001</v>
      </c>
      <c r="BO29" s="254">
        <f t="shared" si="0"/>
        <v>1.6640999999999999</v>
      </c>
      <c r="BP29" s="254">
        <f t="shared" si="0"/>
        <v>1.5924</v>
      </c>
      <c r="BQ29" s="254">
        <f t="shared" si="1"/>
        <v>1.6223000000000001</v>
      </c>
      <c r="BR29" s="254">
        <f t="shared" si="1"/>
        <v>1.6102000000000001</v>
      </c>
      <c r="BS29" s="254">
        <f t="shared" si="1"/>
        <v>1.5504</v>
      </c>
      <c r="BT29" s="254">
        <f t="shared" si="1"/>
        <v>1.5229999999999999</v>
      </c>
      <c r="BU29" s="254">
        <f t="shared" si="1"/>
        <v>1.5141</v>
      </c>
      <c r="BV29" s="254">
        <f t="shared" si="1"/>
        <v>1.5141</v>
      </c>
      <c r="BW29" s="254">
        <f t="shared" si="1"/>
        <v>1.5176000000000001</v>
      </c>
      <c r="BX29" s="254">
        <f t="shared" si="1"/>
        <v>1.5247999999999999</v>
      </c>
      <c r="BY29" s="254">
        <f t="shared" si="1"/>
        <v>1.4811000000000001</v>
      </c>
      <c r="BZ29" s="254">
        <f t="shared" si="1"/>
        <v>1.4319</v>
      </c>
      <c r="CA29" s="254">
        <f t="shared" si="1"/>
        <v>1.3948</v>
      </c>
      <c r="CB29" s="254">
        <f t="shared" si="1"/>
        <v>1.3858999999999999</v>
      </c>
      <c r="CC29" s="254">
        <f t="shared" si="1"/>
        <v>1.2929999999999999</v>
      </c>
      <c r="CD29" s="254">
        <f t="shared" si="1"/>
        <v>1.0427</v>
      </c>
      <c r="CE29" s="254">
        <f t="shared" si="2"/>
        <v>1.0031000000000001</v>
      </c>
      <c r="CF29" s="254">
        <f t="shared" si="2"/>
        <v>1</v>
      </c>
    </row>
    <row r="30" spans="2:84" hidden="1" outlineLevel="1" x14ac:dyDescent="0.2">
      <c r="B30" s="189" t="s">
        <v>322</v>
      </c>
      <c r="D30" s="254">
        <f t="shared" ref="D30:AI30" si="4">D15-D24</f>
        <v>0</v>
      </c>
      <c r="E30" s="254">
        <f t="shared" si="4"/>
        <v>0</v>
      </c>
      <c r="F30" s="254">
        <f t="shared" si="4"/>
        <v>0</v>
      </c>
      <c r="G30" s="254">
        <f t="shared" si="0"/>
        <v>0</v>
      </c>
      <c r="H30" s="254">
        <f t="shared" si="4"/>
        <v>0</v>
      </c>
      <c r="I30" s="254">
        <f t="shared" si="4"/>
        <v>5.2327000000000004</v>
      </c>
      <c r="J30" s="254">
        <f t="shared" si="4"/>
        <v>5.3639999999999999</v>
      </c>
      <c r="K30" s="254">
        <f t="shared" si="4"/>
        <v>4.5461</v>
      </c>
      <c r="L30" s="254">
        <f t="shared" si="4"/>
        <v>4.4207000000000001</v>
      </c>
      <c r="M30" s="254">
        <f t="shared" si="4"/>
        <v>4.5461</v>
      </c>
      <c r="N30" s="254">
        <f t="shared" si="4"/>
        <v>4.6281999999999996</v>
      </c>
      <c r="O30" s="254">
        <f t="shared" si="4"/>
        <v>4.5461</v>
      </c>
      <c r="P30" s="254">
        <f t="shared" si="4"/>
        <v>4.4513999999999996</v>
      </c>
      <c r="Q30" s="254">
        <f t="shared" si="4"/>
        <v>4.3754</v>
      </c>
      <c r="R30" s="254">
        <f t="shared" si="4"/>
        <v>4.4055</v>
      </c>
      <c r="S30" s="254">
        <f t="shared" si="4"/>
        <v>4.4207000000000001</v>
      </c>
      <c r="T30" s="254">
        <f t="shared" si="4"/>
        <v>4.3754</v>
      </c>
      <c r="U30" s="254">
        <f t="shared" si="4"/>
        <v>4.3164999999999996</v>
      </c>
      <c r="V30" s="254">
        <f t="shared" si="4"/>
        <v>4.3019999999999996</v>
      </c>
      <c r="W30" s="254">
        <f t="shared" si="4"/>
        <v>4.2732999999999999</v>
      </c>
      <c r="X30" s="254">
        <f t="shared" si="4"/>
        <v>4.2032999999999996</v>
      </c>
      <c r="Y30" s="254">
        <f t="shared" si="4"/>
        <v>4.0957999999999997</v>
      </c>
      <c r="Z30" s="254">
        <f t="shared" si="4"/>
        <v>4.0442</v>
      </c>
      <c r="AA30" s="254">
        <f t="shared" si="4"/>
        <v>4.0957999999999997</v>
      </c>
      <c r="AB30" s="254">
        <f t="shared" si="4"/>
        <v>4.0957999999999997</v>
      </c>
      <c r="AC30" s="254">
        <f t="shared" si="4"/>
        <v>4.0313999999999997</v>
      </c>
      <c r="AD30" s="254">
        <f t="shared" si="4"/>
        <v>3.8382999999999998</v>
      </c>
      <c r="AE30" s="254">
        <f t="shared" si="4"/>
        <v>3.6945000000000001</v>
      </c>
      <c r="AF30" s="254">
        <f t="shared" si="4"/>
        <v>3.581</v>
      </c>
      <c r="AG30" s="254">
        <f t="shared" si="4"/>
        <v>3.3736999999999999</v>
      </c>
      <c r="AH30" s="254">
        <f t="shared" si="4"/>
        <v>2.9676</v>
      </c>
      <c r="AI30" s="254">
        <f t="shared" si="4"/>
        <v>2.8426</v>
      </c>
      <c r="AJ30" s="254">
        <f t="shared" si="0"/>
        <v>2.7393000000000001</v>
      </c>
      <c r="AK30" s="254">
        <f t="shared" si="0"/>
        <v>2.6652999999999998</v>
      </c>
      <c r="AL30" s="254">
        <f t="shared" si="0"/>
        <v>2.6324000000000001</v>
      </c>
      <c r="AM30" s="254">
        <f t="shared" si="0"/>
        <v>2.5386000000000002</v>
      </c>
      <c r="AN30" s="254">
        <f t="shared" si="0"/>
        <v>2.3828999999999998</v>
      </c>
      <c r="AO30" s="254">
        <f t="shared" si="0"/>
        <v>2.2334000000000001</v>
      </c>
      <c r="AP30" s="254">
        <f t="shared" si="0"/>
        <v>2.1015999999999999</v>
      </c>
      <c r="AQ30" s="254">
        <f t="shared" si="0"/>
        <v>2.0644</v>
      </c>
      <c r="AR30" s="254">
        <f t="shared" si="0"/>
        <v>2.0063</v>
      </c>
      <c r="AS30" s="254">
        <f t="shared" si="0"/>
        <v>1.9632000000000001</v>
      </c>
      <c r="AT30" s="254">
        <f t="shared" si="0"/>
        <v>1.9783999999999999</v>
      </c>
      <c r="AU30" s="254">
        <f t="shared" si="0"/>
        <v>2.0253000000000001</v>
      </c>
      <c r="AV30" s="254">
        <f t="shared" si="0"/>
        <v>1.9968999999999999</v>
      </c>
      <c r="AW30" s="254">
        <f t="shared" si="0"/>
        <v>1.9454</v>
      </c>
      <c r="AX30" s="254">
        <f t="shared" si="0"/>
        <v>1.9162999999999999</v>
      </c>
      <c r="AY30" s="254">
        <f t="shared" si="0"/>
        <v>1.8743000000000001</v>
      </c>
      <c r="AZ30" s="254">
        <f t="shared" si="0"/>
        <v>1.8472999999999999</v>
      </c>
      <c r="BA30" s="254">
        <f t="shared" si="0"/>
        <v>1.8472999999999999</v>
      </c>
      <c r="BB30" s="254">
        <f t="shared" si="0"/>
        <v>1.8420000000000001</v>
      </c>
      <c r="BC30" s="254">
        <f t="shared" si="0"/>
        <v>1.8082</v>
      </c>
      <c r="BD30" s="254">
        <f t="shared" si="0"/>
        <v>1.8392999999999999</v>
      </c>
      <c r="BE30" s="254">
        <f t="shared" si="0"/>
        <v>1.8184</v>
      </c>
      <c r="BF30" s="254">
        <f t="shared" si="0"/>
        <v>1.8184</v>
      </c>
      <c r="BG30" s="254">
        <f t="shared" si="0"/>
        <v>1.8472999999999999</v>
      </c>
      <c r="BH30" s="254">
        <f t="shared" si="0"/>
        <v>1.8132999999999999</v>
      </c>
      <c r="BI30" s="254">
        <f t="shared" si="0"/>
        <v>1.7562</v>
      </c>
      <c r="BJ30" s="254">
        <f t="shared" si="0"/>
        <v>1.7658</v>
      </c>
      <c r="BK30" s="254">
        <f t="shared" si="0"/>
        <v>1.7395</v>
      </c>
      <c r="BL30" s="254">
        <f t="shared" si="0"/>
        <v>1.7161999999999999</v>
      </c>
      <c r="BM30" s="254">
        <f t="shared" si="0"/>
        <v>1.6520999999999999</v>
      </c>
      <c r="BN30" s="254">
        <f t="shared" si="0"/>
        <v>1.5691999999999999</v>
      </c>
      <c r="BO30" s="254">
        <f t="shared" si="0"/>
        <v>1.5502</v>
      </c>
      <c r="BP30" s="254">
        <f t="shared" si="0"/>
        <v>1.4753000000000001</v>
      </c>
      <c r="BQ30" s="254">
        <f t="shared" si="1"/>
        <v>1.5262</v>
      </c>
      <c r="BR30" s="254">
        <f t="shared" si="1"/>
        <v>1.5136000000000001</v>
      </c>
      <c r="BS30" s="254">
        <f t="shared" si="1"/>
        <v>1.4437</v>
      </c>
      <c r="BT30" s="254">
        <f t="shared" si="1"/>
        <v>1.4244000000000001</v>
      </c>
      <c r="BU30" s="254">
        <f t="shared" si="1"/>
        <v>1.4229000000000001</v>
      </c>
      <c r="BV30" s="254">
        <f t="shared" si="1"/>
        <v>1.4323999999999999</v>
      </c>
      <c r="BW30" s="254">
        <f t="shared" si="1"/>
        <v>1.4519</v>
      </c>
      <c r="BX30" s="254">
        <f t="shared" si="1"/>
        <v>1.4719</v>
      </c>
      <c r="BY30" s="254">
        <f t="shared" si="1"/>
        <v>1.4356</v>
      </c>
      <c r="BZ30" s="254">
        <f t="shared" si="1"/>
        <v>1.4026000000000001</v>
      </c>
      <c r="CA30" s="254">
        <f t="shared" si="1"/>
        <v>1.3858999999999999</v>
      </c>
      <c r="CB30" s="254">
        <f t="shared" si="1"/>
        <v>1.3919999999999999</v>
      </c>
      <c r="CC30" s="254">
        <f t="shared" si="1"/>
        <v>1.282</v>
      </c>
      <c r="CD30" s="254">
        <f t="shared" si="1"/>
        <v>0.99460000000000004</v>
      </c>
      <c r="CE30" s="254">
        <f t="shared" si="2"/>
        <v>0.98309999999999997</v>
      </c>
      <c r="CF30" s="254">
        <f t="shared" si="2"/>
        <v>1</v>
      </c>
    </row>
    <row r="31" spans="2:84" collapsed="1" x14ac:dyDescent="0.2">
      <c r="B31" s="189"/>
      <c r="D31" s="190"/>
      <c r="E31" s="190"/>
      <c r="F31" s="190"/>
      <c r="G31" s="190"/>
      <c r="H31" s="190"/>
      <c r="I31" s="19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0"/>
      <c r="AN31" s="190"/>
      <c r="AO31" s="190"/>
      <c r="AP31" s="190"/>
      <c r="AQ31" s="190"/>
      <c r="AR31" s="190"/>
      <c r="AS31" s="190"/>
      <c r="AT31" s="190"/>
      <c r="AU31" s="190"/>
      <c r="AV31" s="190"/>
      <c r="AW31" s="190"/>
      <c r="AX31" s="190"/>
      <c r="AY31" s="190"/>
      <c r="AZ31" s="190"/>
      <c r="BA31" s="190"/>
      <c r="BB31" s="190"/>
      <c r="BC31" s="190"/>
      <c r="BD31" s="190"/>
      <c r="BE31" s="190"/>
      <c r="BF31" s="190"/>
      <c r="BG31" s="190"/>
      <c r="BH31" s="190"/>
      <c r="BI31" s="190"/>
      <c r="BJ31" s="190"/>
      <c r="BK31" s="190"/>
      <c r="BL31" s="190"/>
      <c r="BM31" s="190"/>
      <c r="BN31" s="190"/>
      <c r="BO31" s="190"/>
      <c r="BP31" s="190"/>
      <c r="BQ31" s="190"/>
      <c r="BR31" s="190"/>
      <c r="BS31" s="190"/>
      <c r="BT31" s="190"/>
      <c r="BU31" s="190"/>
      <c r="BV31" s="190"/>
      <c r="BW31" s="190"/>
      <c r="BX31" s="190"/>
      <c r="BY31" s="190"/>
      <c r="BZ31" s="190"/>
      <c r="CA31" s="190"/>
      <c r="CB31" s="190"/>
      <c r="CC31" s="190"/>
      <c r="CD31" s="190"/>
    </row>
    <row r="32" spans="2:84" x14ac:dyDescent="0.2">
      <c r="B32" s="189"/>
      <c r="D32" s="190"/>
      <c r="E32" s="190"/>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c r="BJ32" s="190"/>
      <c r="BK32" s="190"/>
      <c r="BL32" s="190"/>
      <c r="BM32" s="190"/>
      <c r="BN32" s="190"/>
      <c r="BO32" s="190"/>
      <c r="BP32" s="190"/>
      <c r="BQ32" s="190"/>
      <c r="BR32" s="190"/>
      <c r="BS32" s="190"/>
      <c r="BT32" s="190"/>
      <c r="BU32" s="190"/>
      <c r="BV32" s="190"/>
      <c r="BW32" s="190"/>
      <c r="BX32" s="190"/>
      <c r="BY32" s="190"/>
      <c r="BZ32" s="190"/>
      <c r="CA32" s="190"/>
      <c r="CB32" s="190"/>
      <c r="CC32" s="190"/>
      <c r="CD32" s="190"/>
    </row>
    <row r="33" spans="2:94" x14ac:dyDescent="0.2">
      <c r="B33" s="33" t="s">
        <v>380</v>
      </c>
      <c r="D33" s="191"/>
    </row>
    <row r="34" spans="2:94" hidden="1" outlineLevel="1" x14ac:dyDescent="0.2">
      <c r="B34" s="192">
        <v>2024</v>
      </c>
      <c r="CP34" s="232"/>
    </row>
    <row r="35" spans="2:94" hidden="1" outlineLevel="1" x14ac:dyDescent="0.2">
      <c r="B35" s="189" t="s">
        <v>318</v>
      </c>
      <c r="D35" s="193"/>
      <c r="E35" s="193"/>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193"/>
      <c r="AW35" s="193"/>
      <c r="AX35" s="193"/>
      <c r="AY35" s="193"/>
      <c r="AZ35" s="193"/>
      <c r="BA35" s="193"/>
      <c r="BB35" s="193"/>
      <c r="BC35" s="193"/>
      <c r="BD35" s="193"/>
      <c r="BE35" s="193"/>
      <c r="BF35" s="193"/>
      <c r="BG35" s="193"/>
      <c r="BH35" s="193"/>
      <c r="BI35" s="193"/>
      <c r="BJ35" s="193"/>
      <c r="BK35" s="193"/>
      <c r="BL35" s="193"/>
      <c r="BM35" s="193"/>
      <c r="BN35" s="193"/>
      <c r="BO35" s="193"/>
      <c r="BP35" s="193"/>
      <c r="BQ35" s="193"/>
      <c r="BR35" s="193"/>
      <c r="BS35" s="193"/>
      <c r="BT35" s="193"/>
      <c r="BU35" s="193"/>
      <c r="BV35" s="193"/>
      <c r="BW35" s="193"/>
      <c r="BX35" s="193"/>
      <c r="BY35" s="193"/>
      <c r="BZ35" s="193"/>
      <c r="CA35" s="193"/>
      <c r="CB35" s="193"/>
      <c r="CC35" s="193"/>
      <c r="CD35" s="193"/>
      <c r="CE35" s="193"/>
      <c r="CF35" s="193"/>
    </row>
    <row r="36" spans="2:94" hidden="1" outlineLevel="1" x14ac:dyDescent="0.2">
      <c r="B36" s="189" t="s">
        <v>323</v>
      </c>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193"/>
      <c r="AW36" s="193"/>
      <c r="AX36" s="193"/>
      <c r="AY36" s="193"/>
      <c r="AZ36" s="193"/>
      <c r="BA36" s="193"/>
      <c r="BB36" s="193"/>
      <c r="BC36" s="193"/>
      <c r="BD36" s="193"/>
      <c r="BE36" s="193"/>
      <c r="BF36" s="193"/>
      <c r="BG36" s="193"/>
      <c r="BH36" s="193"/>
      <c r="BI36" s="193"/>
      <c r="BJ36" s="193"/>
      <c r="BK36" s="193"/>
      <c r="BL36" s="193"/>
      <c r="BM36" s="193"/>
      <c r="BN36" s="193"/>
      <c r="BO36" s="193"/>
      <c r="BP36" s="193"/>
      <c r="BQ36" s="193"/>
      <c r="BR36" s="193"/>
      <c r="BS36" s="193"/>
      <c r="BT36" s="193"/>
      <c r="BU36" s="193"/>
      <c r="BV36" s="193"/>
      <c r="BW36" s="193"/>
      <c r="BX36" s="193"/>
      <c r="BY36" s="193"/>
      <c r="BZ36" s="193"/>
      <c r="CA36" s="193"/>
      <c r="CB36" s="193"/>
      <c r="CC36" s="193"/>
      <c r="CD36" s="193"/>
      <c r="CE36" s="193"/>
      <c r="CF36" s="193"/>
    </row>
    <row r="37" spans="2:94" hidden="1" outlineLevel="1" x14ac:dyDescent="0.2">
      <c r="B37" s="189" t="s">
        <v>324</v>
      </c>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c r="AQ37" s="193"/>
      <c r="AR37" s="193"/>
      <c r="AS37" s="193"/>
      <c r="AT37" s="193"/>
      <c r="AU37" s="193"/>
      <c r="AV37" s="193"/>
      <c r="AW37" s="193"/>
      <c r="AX37" s="193"/>
      <c r="AY37" s="193"/>
      <c r="AZ37" s="193"/>
      <c r="BA37" s="193"/>
      <c r="BB37" s="193"/>
      <c r="BC37" s="193"/>
      <c r="BD37" s="193"/>
      <c r="BE37" s="193"/>
      <c r="BF37" s="193"/>
      <c r="BG37" s="193"/>
      <c r="BH37" s="193"/>
      <c r="BI37" s="193"/>
      <c r="BJ37" s="193"/>
      <c r="BK37" s="193"/>
      <c r="BL37" s="193"/>
      <c r="BM37" s="193"/>
      <c r="BN37" s="193"/>
      <c r="BO37" s="193"/>
      <c r="BP37" s="193"/>
      <c r="BQ37" s="193"/>
      <c r="BR37" s="193"/>
      <c r="BS37" s="193"/>
      <c r="BT37" s="193"/>
      <c r="BU37" s="193"/>
      <c r="BV37" s="193"/>
      <c r="BW37" s="193"/>
      <c r="BX37" s="193"/>
      <c r="BY37" s="193"/>
      <c r="BZ37" s="193"/>
      <c r="CA37" s="193"/>
      <c r="CB37" s="193"/>
      <c r="CC37" s="193"/>
      <c r="CD37" s="193"/>
      <c r="CE37" s="193"/>
      <c r="CF37" s="193"/>
    </row>
    <row r="38" spans="2:94" hidden="1" outlineLevel="1" x14ac:dyDescent="0.2">
      <c r="B38" s="189" t="s">
        <v>321</v>
      </c>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193"/>
      <c r="AW38" s="193"/>
      <c r="AX38" s="193"/>
      <c r="AY38" s="193"/>
      <c r="AZ38" s="193"/>
      <c r="BA38" s="193"/>
      <c r="BB38" s="193"/>
      <c r="BC38" s="193"/>
      <c r="BD38" s="193"/>
      <c r="BE38" s="193"/>
      <c r="BF38" s="193"/>
      <c r="BG38" s="193"/>
      <c r="BH38" s="193"/>
      <c r="BI38" s="193"/>
      <c r="BJ38" s="193"/>
      <c r="BK38" s="193"/>
      <c r="BL38" s="193"/>
      <c r="BM38" s="193"/>
      <c r="BN38" s="193"/>
      <c r="BO38" s="193"/>
      <c r="BP38" s="193"/>
      <c r="BQ38" s="193"/>
      <c r="BR38" s="193"/>
      <c r="BS38" s="193"/>
      <c r="BT38" s="193"/>
      <c r="BU38" s="193"/>
      <c r="BV38" s="193"/>
      <c r="BW38" s="193"/>
      <c r="BX38" s="193"/>
      <c r="BY38" s="193"/>
      <c r="BZ38" s="193"/>
      <c r="CA38" s="193"/>
      <c r="CB38" s="193"/>
      <c r="CC38" s="193"/>
      <c r="CD38" s="193"/>
      <c r="CE38" s="193"/>
      <c r="CF38" s="193"/>
    </row>
    <row r="39" spans="2:94" hidden="1" outlineLevel="1" x14ac:dyDescent="0.2">
      <c r="B39" s="189" t="s">
        <v>322</v>
      </c>
      <c r="D39" s="193"/>
      <c r="E39" s="193"/>
      <c r="F39" s="193"/>
      <c r="G39" s="193"/>
      <c r="H39" s="193"/>
      <c r="I39" s="193"/>
      <c r="J39" s="193"/>
      <c r="K39" s="193"/>
      <c r="L39" s="193"/>
      <c r="M39" s="193"/>
      <c r="N39" s="193"/>
      <c r="O39" s="193"/>
      <c r="P39" s="193"/>
      <c r="Q39" s="193"/>
      <c r="R39" s="193"/>
      <c r="S39" s="193"/>
      <c r="T39" s="193"/>
      <c r="U39" s="193"/>
      <c r="V39" s="193"/>
      <c r="W39" s="193"/>
      <c r="X39" s="193"/>
      <c r="Y39" s="193"/>
      <c r="Z39" s="193"/>
      <c r="AA39" s="193"/>
      <c r="AB39" s="193"/>
      <c r="AC39" s="193"/>
      <c r="AD39" s="193"/>
      <c r="AE39" s="193"/>
      <c r="AF39" s="193"/>
      <c r="AG39" s="193"/>
      <c r="AH39" s="193"/>
      <c r="AI39" s="193"/>
      <c r="AJ39" s="193"/>
      <c r="AK39" s="193"/>
      <c r="AL39" s="193"/>
      <c r="AM39" s="193"/>
      <c r="AN39" s="193"/>
      <c r="AO39" s="193"/>
      <c r="AP39" s="193"/>
      <c r="AQ39" s="193"/>
      <c r="AR39" s="193"/>
      <c r="AS39" s="193"/>
      <c r="AT39" s="193"/>
      <c r="AU39" s="193"/>
      <c r="AV39" s="193"/>
      <c r="AW39" s="193"/>
      <c r="AX39" s="193"/>
      <c r="AY39" s="193"/>
      <c r="AZ39" s="193"/>
      <c r="BA39" s="193"/>
      <c r="BB39" s="193"/>
      <c r="BC39" s="193"/>
      <c r="BD39" s="193"/>
      <c r="BE39" s="193"/>
      <c r="BF39" s="193"/>
      <c r="BG39" s="193"/>
      <c r="BH39" s="193"/>
      <c r="BI39" s="193"/>
      <c r="BJ39" s="193"/>
      <c r="BK39" s="193"/>
      <c r="BL39" s="193"/>
      <c r="BM39" s="193"/>
      <c r="BN39" s="193"/>
      <c r="BO39" s="193"/>
      <c r="BP39" s="193"/>
      <c r="BQ39" s="193"/>
      <c r="BR39" s="193"/>
      <c r="BS39" s="193"/>
      <c r="BT39" s="193"/>
      <c r="BU39" s="193"/>
      <c r="BV39" s="193"/>
      <c r="BW39" s="193"/>
      <c r="BX39" s="193"/>
      <c r="BY39" s="193"/>
      <c r="BZ39" s="193"/>
      <c r="CA39" s="193"/>
      <c r="CB39" s="193"/>
      <c r="CC39" s="193"/>
      <c r="CD39" s="193"/>
      <c r="CE39" s="193"/>
      <c r="CF39" s="193"/>
    </row>
    <row r="40" spans="2:94" hidden="1" outlineLevel="1" x14ac:dyDescent="0.2">
      <c r="B40" s="33" t="s">
        <v>165</v>
      </c>
      <c r="D40" s="190"/>
      <c r="E40" s="190"/>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row>
    <row r="41" spans="2:94" hidden="1" outlineLevel="1" x14ac:dyDescent="0.2">
      <c r="B41" s="189" t="s">
        <v>318</v>
      </c>
      <c r="D41" s="190">
        <f t="shared" ref="D41:F45" si="5">D11-D35</f>
        <v>25.627500000000001</v>
      </c>
      <c r="E41" s="190">
        <f t="shared" si="5"/>
        <v>24.660399999999999</v>
      </c>
      <c r="F41" s="190">
        <f t="shared" si="5"/>
        <v>22.9298</v>
      </c>
      <c r="G41" s="190">
        <f>G11-G35</f>
        <v>19.803000000000001</v>
      </c>
      <c r="H41" s="190">
        <f t="shared" ref="H41:BS45" si="6">H11-H35</f>
        <v>18.152799999999999</v>
      </c>
      <c r="I41" s="190">
        <f t="shared" si="6"/>
        <v>15.939</v>
      </c>
      <c r="J41" s="190">
        <f t="shared" si="6"/>
        <v>16.756399999999999</v>
      </c>
      <c r="K41" s="190">
        <f t="shared" si="6"/>
        <v>14.5222</v>
      </c>
      <c r="L41" s="190">
        <f t="shared" si="6"/>
        <v>13.614599999999999</v>
      </c>
      <c r="M41" s="190">
        <f t="shared" si="6"/>
        <v>14.053800000000001</v>
      </c>
      <c r="N41" s="190">
        <f t="shared" si="6"/>
        <v>14.053800000000001</v>
      </c>
      <c r="O41" s="190">
        <f t="shared" si="6"/>
        <v>13.3367</v>
      </c>
      <c r="P41" s="190">
        <f>P11-P35</f>
        <v>12.9406</v>
      </c>
      <c r="Q41" s="190">
        <f t="shared" si="6"/>
        <v>12.4476</v>
      </c>
      <c r="R41" s="190">
        <f t="shared" si="6"/>
        <v>12.101900000000001</v>
      </c>
      <c r="S41" s="190">
        <f t="shared" si="6"/>
        <v>11.774800000000001</v>
      </c>
      <c r="T41" s="190">
        <f t="shared" si="6"/>
        <v>10.9832</v>
      </c>
      <c r="U41" s="190">
        <f t="shared" si="6"/>
        <v>10.2913</v>
      </c>
      <c r="V41" s="190">
        <f t="shared" si="6"/>
        <v>9.6103000000000005</v>
      </c>
      <c r="W41" s="190">
        <f t="shared" si="6"/>
        <v>9.1399000000000008</v>
      </c>
      <c r="X41" s="190">
        <f t="shared" si="6"/>
        <v>8.8310999999999993</v>
      </c>
      <c r="Y41" s="190">
        <f t="shared" si="6"/>
        <v>8.4870000000000001</v>
      </c>
      <c r="Z41" s="190">
        <f t="shared" si="6"/>
        <v>8.2721999999999998</v>
      </c>
      <c r="AA41" s="190">
        <f t="shared" si="6"/>
        <v>8.7133000000000003</v>
      </c>
      <c r="AB41" s="190">
        <f t="shared" si="6"/>
        <v>8.2721999999999998</v>
      </c>
      <c r="AC41" s="190">
        <f t="shared" si="6"/>
        <v>7.6433</v>
      </c>
      <c r="AD41" s="190">
        <f t="shared" si="6"/>
        <v>6.4702999999999999</v>
      </c>
      <c r="AE41" s="190">
        <f t="shared" si="6"/>
        <v>5.8348000000000004</v>
      </c>
      <c r="AF41" s="190">
        <f t="shared" si="6"/>
        <v>5.5617000000000001</v>
      </c>
      <c r="AG41" s="190">
        <f t="shared" si="6"/>
        <v>5.2489999999999997</v>
      </c>
      <c r="AH41" s="190">
        <f t="shared" si="6"/>
        <v>4.9508000000000001</v>
      </c>
      <c r="AI41" s="190">
        <f t="shared" si="6"/>
        <v>4.8228999999999997</v>
      </c>
      <c r="AJ41" s="190">
        <f t="shared" si="6"/>
        <v>4.6512000000000002</v>
      </c>
      <c r="AK41" s="190">
        <f t="shared" si="6"/>
        <v>4.4607999999999999</v>
      </c>
      <c r="AL41" s="190">
        <f t="shared" si="6"/>
        <v>4.2712000000000003</v>
      </c>
      <c r="AM41" s="190">
        <f t="shared" si="6"/>
        <v>3.9725999999999999</v>
      </c>
      <c r="AN41" s="190">
        <f t="shared" si="6"/>
        <v>3.6105</v>
      </c>
      <c r="AO41" s="190">
        <f t="shared" si="6"/>
        <v>3.4036</v>
      </c>
      <c r="AP41" s="190">
        <f t="shared" si="6"/>
        <v>3.2675000000000001</v>
      </c>
      <c r="AQ41" s="190">
        <f t="shared" si="6"/>
        <v>3.2113</v>
      </c>
      <c r="AR41" s="190">
        <f t="shared" si="6"/>
        <v>3.1494</v>
      </c>
      <c r="AS41" s="190">
        <f t="shared" si="6"/>
        <v>3.1267999999999998</v>
      </c>
      <c r="AT41" s="190">
        <f t="shared" si="6"/>
        <v>3.0680999999999998</v>
      </c>
      <c r="AU41" s="190">
        <f t="shared" si="6"/>
        <v>2.9977</v>
      </c>
      <c r="AV41" s="190">
        <f t="shared" si="6"/>
        <v>2.9304999999999999</v>
      </c>
      <c r="AW41" s="190">
        <f t="shared" si="6"/>
        <v>2.8351000000000002</v>
      </c>
      <c r="AX41" s="190">
        <f t="shared" si="6"/>
        <v>2.6728000000000001</v>
      </c>
      <c r="AY41" s="190">
        <f t="shared" si="6"/>
        <v>2.5135000000000001</v>
      </c>
      <c r="AZ41" s="190">
        <f t="shared" si="6"/>
        <v>2.3677999999999999</v>
      </c>
      <c r="BA41" s="190">
        <f t="shared" si="6"/>
        <v>2.2890000000000001</v>
      </c>
      <c r="BB41" s="190">
        <f t="shared" si="6"/>
        <v>2.2418999999999998</v>
      </c>
      <c r="BC41" s="190">
        <f t="shared" si="6"/>
        <v>2.1930000000000001</v>
      </c>
      <c r="BD41" s="190">
        <f t="shared" si="6"/>
        <v>2.1856</v>
      </c>
      <c r="BE41" s="190">
        <f t="shared" si="6"/>
        <v>2.2002999999999999</v>
      </c>
      <c r="BF41" s="190">
        <f t="shared" si="6"/>
        <v>2.2115</v>
      </c>
      <c r="BG41" s="190">
        <f t="shared" si="6"/>
        <v>2.2227999999999999</v>
      </c>
      <c r="BH41" s="190">
        <f t="shared" si="6"/>
        <v>2.2078000000000002</v>
      </c>
      <c r="BI41" s="190">
        <f t="shared" si="6"/>
        <v>2.2002999999999999</v>
      </c>
      <c r="BJ41" s="190">
        <f t="shared" si="6"/>
        <v>2.1930000000000001</v>
      </c>
      <c r="BK41" s="190">
        <f t="shared" si="6"/>
        <v>2.1892999999999998</v>
      </c>
      <c r="BL41" s="190">
        <f t="shared" si="6"/>
        <v>2.1568000000000001</v>
      </c>
      <c r="BM41" s="190">
        <f t="shared" si="6"/>
        <v>2.1114999999999999</v>
      </c>
      <c r="BN41" s="190">
        <f t="shared" si="6"/>
        <v>2.0648</v>
      </c>
      <c r="BO41" s="190">
        <f t="shared" si="6"/>
        <v>1.9773000000000001</v>
      </c>
      <c r="BP41" s="190">
        <f t="shared" si="6"/>
        <v>1.9079999999999999</v>
      </c>
      <c r="BQ41" s="190">
        <f t="shared" si="6"/>
        <v>1.8859999999999999</v>
      </c>
      <c r="BR41" s="190">
        <f t="shared" si="6"/>
        <v>1.8671</v>
      </c>
      <c r="BS41" s="190">
        <f t="shared" si="6"/>
        <v>1.8102</v>
      </c>
      <c r="BT41" s="190">
        <f t="shared" ref="BT41:CD45" si="7">BT11-BT35</f>
        <v>1.7638</v>
      </c>
      <c r="BU41" s="190">
        <f t="shared" si="7"/>
        <v>1.7311000000000001</v>
      </c>
      <c r="BV41" s="190">
        <f t="shared" si="7"/>
        <v>1.7018</v>
      </c>
      <c r="BW41" s="190">
        <f t="shared" si="7"/>
        <v>1.6735</v>
      </c>
      <c r="BX41" s="190">
        <f t="shared" si="7"/>
        <v>1.6398999999999999</v>
      </c>
      <c r="BY41" s="190">
        <f t="shared" si="7"/>
        <v>1.5862000000000001</v>
      </c>
      <c r="BZ41" s="190">
        <f t="shared" si="7"/>
        <v>1.518</v>
      </c>
      <c r="CA41" s="190">
        <f t="shared" si="7"/>
        <v>1.4538</v>
      </c>
      <c r="CB41" s="190">
        <f t="shared" si="7"/>
        <v>1.4145000000000001</v>
      </c>
      <c r="CC41" s="190">
        <f t="shared" si="7"/>
        <v>1.3069999999999999</v>
      </c>
      <c r="CD41" s="190">
        <f t="shared" si="7"/>
        <v>1.1152</v>
      </c>
      <c r="CE41" s="190">
        <f t="shared" ref="CE41:CF45" si="8">CE11-CE35</f>
        <v>1.0290999999999999</v>
      </c>
      <c r="CF41" s="190">
        <f t="shared" si="8"/>
        <v>1</v>
      </c>
    </row>
    <row r="42" spans="2:94" hidden="1" outlineLevel="1" x14ac:dyDescent="0.2">
      <c r="B42" s="189" t="s">
        <v>319</v>
      </c>
      <c r="D42" s="190">
        <f t="shared" si="5"/>
        <v>0</v>
      </c>
      <c r="E42" s="190">
        <f t="shared" si="5"/>
        <v>0</v>
      </c>
      <c r="F42" s="190">
        <f t="shared" si="5"/>
        <v>0</v>
      </c>
      <c r="G42" s="190">
        <f>G12-G36</f>
        <v>0</v>
      </c>
      <c r="H42" s="190">
        <f t="shared" si="6"/>
        <v>0</v>
      </c>
      <c r="I42" s="190">
        <f t="shared" si="6"/>
        <v>0</v>
      </c>
      <c r="J42" s="190">
        <f t="shared" si="6"/>
        <v>0</v>
      </c>
      <c r="K42" s="190">
        <f t="shared" si="6"/>
        <v>0</v>
      </c>
      <c r="L42" s="190">
        <f t="shared" si="6"/>
        <v>0</v>
      </c>
      <c r="M42" s="190">
        <f t="shared" si="6"/>
        <v>0</v>
      </c>
      <c r="N42" s="190">
        <f t="shared" si="6"/>
        <v>0</v>
      </c>
      <c r="O42" s="190">
        <f t="shared" si="6"/>
        <v>0</v>
      </c>
      <c r="P42" s="190">
        <f t="shared" si="6"/>
        <v>0</v>
      </c>
      <c r="Q42" s="190">
        <f t="shared" si="6"/>
        <v>0</v>
      </c>
      <c r="R42" s="190">
        <f t="shared" si="6"/>
        <v>3.3102999999999998</v>
      </c>
      <c r="S42" s="190">
        <f t="shared" si="6"/>
        <v>3.1955</v>
      </c>
      <c r="T42" s="190">
        <f t="shared" si="6"/>
        <v>3.1034000000000002</v>
      </c>
      <c r="U42" s="190">
        <f t="shared" si="6"/>
        <v>3.1488</v>
      </c>
      <c r="V42" s="190">
        <f t="shared" si="6"/>
        <v>3.0884999999999998</v>
      </c>
      <c r="W42" s="190">
        <f t="shared" si="6"/>
        <v>3.0592000000000001</v>
      </c>
      <c r="X42" s="190">
        <f t="shared" si="6"/>
        <v>2.8065000000000002</v>
      </c>
      <c r="Y42" s="190">
        <f t="shared" si="6"/>
        <v>2.6293000000000002</v>
      </c>
      <c r="Z42" s="190">
        <f t="shared" si="6"/>
        <v>2.4590000000000001</v>
      </c>
      <c r="AA42" s="190">
        <f t="shared" si="6"/>
        <v>2.7065000000000001</v>
      </c>
      <c r="AB42" s="190">
        <f t="shared" si="6"/>
        <v>2.7008000000000001</v>
      </c>
      <c r="AC42" s="190">
        <f t="shared" si="6"/>
        <v>2.5819999999999999</v>
      </c>
      <c r="AD42" s="190">
        <f t="shared" si="6"/>
        <v>2.4131</v>
      </c>
      <c r="AE42" s="190">
        <f t="shared" si="6"/>
        <v>2.4971000000000001</v>
      </c>
      <c r="AF42" s="190">
        <f t="shared" si="6"/>
        <v>2.4874999999999998</v>
      </c>
      <c r="AG42" s="190">
        <f t="shared" si="6"/>
        <v>2.3601000000000001</v>
      </c>
      <c r="AH42" s="190">
        <f t="shared" si="6"/>
        <v>2.2259000000000002</v>
      </c>
      <c r="AI42" s="190">
        <f t="shared" si="6"/>
        <v>2.3473000000000002</v>
      </c>
      <c r="AJ42" s="190">
        <f t="shared" si="6"/>
        <v>2.2930999999999999</v>
      </c>
      <c r="AK42" s="190">
        <f t="shared" si="6"/>
        <v>2.2768999999999999</v>
      </c>
      <c r="AL42" s="190">
        <f t="shared" si="6"/>
        <v>2.2296999999999998</v>
      </c>
      <c r="AM42" s="190">
        <f t="shared" si="6"/>
        <v>2.0525000000000002</v>
      </c>
      <c r="AN42" s="190">
        <f t="shared" si="6"/>
        <v>1.8818999999999999</v>
      </c>
      <c r="AO42" s="190">
        <f t="shared" si="6"/>
        <v>1.8158000000000001</v>
      </c>
      <c r="AP42" s="190">
        <f t="shared" si="6"/>
        <v>1.8131999999999999</v>
      </c>
      <c r="AQ42" s="190">
        <f t="shared" si="6"/>
        <v>1.7613000000000001</v>
      </c>
      <c r="AR42" s="190">
        <f t="shared" si="6"/>
        <v>1.7236</v>
      </c>
      <c r="AS42" s="190">
        <f t="shared" si="6"/>
        <v>1.6987000000000001</v>
      </c>
      <c r="AT42" s="190">
        <f t="shared" si="6"/>
        <v>1.7236</v>
      </c>
      <c r="AU42" s="190">
        <f t="shared" si="6"/>
        <v>1.7032</v>
      </c>
      <c r="AV42" s="190">
        <f t="shared" si="6"/>
        <v>1.6301000000000001</v>
      </c>
      <c r="AW42" s="190">
        <f t="shared" si="6"/>
        <v>1.5821000000000001</v>
      </c>
      <c r="AX42" s="190">
        <f t="shared" si="6"/>
        <v>1.5899000000000001</v>
      </c>
      <c r="AY42" s="190">
        <f t="shared" si="6"/>
        <v>1.548</v>
      </c>
      <c r="AZ42" s="190">
        <f t="shared" si="6"/>
        <v>1.526</v>
      </c>
      <c r="BA42" s="190">
        <f t="shared" si="6"/>
        <v>1.5461</v>
      </c>
      <c r="BB42" s="190">
        <f t="shared" si="6"/>
        <v>1.5629999999999999</v>
      </c>
      <c r="BC42" s="190">
        <f t="shared" si="6"/>
        <v>1.5840000000000001</v>
      </c>
      <c r="BD42" s="190">
        <f t="shared" si="6"/>
        <v>1.6573</v>
      </c>
      <c r="BE42" s="190">
        <f t="shared" si="6"/>
        <v>1.7352000000000001</v>
      </c>
      <c r="BF42" s="190">
        <f t="shared" si="6"/>
        <v>1.7734000000000001</v>
      </c>
      <c r="BG42" s="190">
        <f t="shared" si="6"/>
        <v>1.7881</v>
      </c>
      <c r="BH42" s="190">
        <f t="shared" si="6"/>
        <v>1.7352000000000001</v>
      </c>
      <c r="BI42" s="190">
        <f t="shared" si="6"/>
        <v>1.7445999999999999</v>
      </c>
      <c r="BJ42" s="190">
        <f t="shared" si="6"/>
        <v>1.7613000000000001</v>
      </c>
      <c r="BK42" s="190">
        <f t="shared" si="6"/>
        <v>1.7830999999999999</v>
      </c>
      <c r="BL42" s="190">
        <f t="shared" si="6"/>
        <v>1.7856000000000001</v>
      </c>
      <c r="BM42" s="190">
        <f t="shared" si="6"/>
        <v>1.7981</v>
      </c>
      <c r="BN42" s="190">
        <f t="shared" si="6"/>
        <v>1.7305999999999999</v>
      </c>
      <c r="BO42" s="190">
        <f t="shared" si="6"/>
        <v>1.6854</v>
      </c>
      <c r="BP42" s="190">
        <f t="shared" si="6"/>
        <v>1.6744000000000001</v>
      </c>
      <c r="BQ42" s="190">
        <f t="shared" si="6"/>
        <v>1.7054</v>
      </c>
      <c r="BR42" s="190">
        <f t="shared" si="6"/>
        <v>1.6919999999999999</v>
      </c>
      <c r="BS42" s="190">
        <f t="shared" si="6"/>
        <v>1.6056999999999999</v>
      </c>
      <c r="BT42" s="190">
        <f t="shared" si="7"/>
        <v>1.5860000000000001</v>
      </c>
      <c r="BU42" s="190">
        <f t="shared" si="7"/>
        <v>1.5938000000000001</v>
      </c>
      <c r="BV42" s="190">
        <f t="shared" si="7"/>
        <v>1.5919000000000001</v>
      </c>
      <c r="BW42" s="190">
        <f t="shared" si="7"/>
        <v>1.5424</v>
      </c>
      <c r="BX42" s="190">
        <f t="shared" si="7"/>
        <v>1.5461</v>
      </c>
      <c r="BY42" s="190">
        <f t="shared" si="7"/>
        <v>1.5046999999999999</v>
      </c>
      <c r="BZ42" s="190">
        <f t="shared" si="7"/>
        <v>1.4424999999999999</v>
      </c>
      <c r="CA42" s="190">
        <f t="shared" si="7"/>
        <v>1.3867</v>
      </c>
      <c r="CB42" s="190">
        <f t="shared" si="7"/>
        <v>1.3633</v>
      </c>
      <c r="CC42" s="190">
        <f t="shared" si="7"/>
        <v>1.2909999999999999</v>
      </c>
      <c r="CD42" s="190">
        <f t="shared" si="7"/>
        <v>1.1014999999999999</v>
      </c>
      <c r="CE42" s="190">
        <f t="shared" si="8"/>
        <v>1.0361</v>
      </c>
      <c r="CF42" s="190">
        <f t="shared" si="8"/>
        <v>1</v>
      </c>
    </row>
    <row r="43" spans="2:94" hidden="1" outlineLevel="1" x14ac:dyDescent="0.2">
      <c r="B43" s="189" t="s">
        <v>320</v>
      </c>
      <c r="D43" s="190">
        <f t="shared" si="5"/>
        <v>0</v>
      </c>
      <c r="E43" s="190">
        <f t="shared" si="5"/>
        <v>0</v>
      </c>
      <c r="F43" s="190">
        <f t="shared" si="5"/>
        <v>0</v>
      </c>
      <c r="G43" s="190">
        <f>G13-G37</f>
        <v>0</v>
      </c>
      <c r="H43" s="190">
        <f t="shared" si="6"/>
        <v>0</v>
      </c>
      <c r="I43" s="190">
        <f t="shared" si="6"/>
        <v>0</v>
      </c>
      <c r="J43" s="190">
        <f t="shared" si="6"/>
        <v>0</v>
      </c>
      <c r="K43" s="190">
        <f t="shared" si="6"/>
        <v>0</v>
      </c>
      <c r="L43" s="190">
        <f t="shared" si="6"/>
        <v>0</v>
      </c>
      <c r="M43" s="190">
        <f t="shared" si="6"/>
        <v>0</v>
      </c>
      <c r="N43" s="190">
        <f t="shared" si="6"/>
        <v>0</v>
      </c>
      <c r="O43" s="190">
        <f t="shared" si="6"/>
        <v>0</v>
      </c>
      <c r="P43" s="190">
        <f t="shared" si="6"/>
        <v>0</v>
      </c>
      <c r="Q43" s="190">
        <f t="shared" si="6"/>
        <v>0</v>
      </c>
      <c r="R43" s="190">
        <f t="shared" si="6"/>
        <v>3.9699</v>
      </c>
      <c r="S43" s="190">
        <f t="shared" si="6"/>
        <v>3.8879000000000001</v>
      </c>
      <c r="T43" s="190">
        <f t="shared" si="6"/>
        <v>3.7336999999999998</v>
      </c>
      <c r="U43" s="190">
        <f t="shared" si="6"/>
        <v>3.6610999999999998</v>
      </c>
      <c r="V43" s="190">
        <f t="shared" si="6"/>
        <v>3.5912999999999999</v>
      </c>
      <c r="W43" s="190">
        <f t="shared" si="6"/>
        <v>3.6309</v>
      </c>
      <c r="X43" s="190">
        <f t="shared" si="6"/>
        <v>3.4868000000000001</v>
      </c>
      <c r="Y43" s="190">
        <f t="shared" si="6"/>
        <v>3.3452000000000002</v>
      </c>
      <c r="Z43" s="190">
        <f t="shared" si="6"/>
        <v>3.1456</v>
      </c>
      <c r="AA43" s="190">
        <f t="shared" si="6"/>
        <v>3.4775999999999998</v>
      </c>
      <c r="AB43" s="190">
        <f t="shared" si="6"/>
        <v>3.5335000000000001</v>
      </c>
      <c r="AC43" s="190">
        <f t="shared" si="6"/>
        <v>3.2624</v>
      </c>
      <c r="AD43" s="190">
        <f t="shared" si="6"/>
        <v>2.9354</v>
      </c>
      <c r="AE43" s="190">
        <f t="shared" si="6"/>
        <v>2.9752000000000001</v>
      </c>
      <c r="AF43" s="190">
        <f t="shared" si="6"/>
        <v>2.9954999999999998</v>
      </c>
      <c r="AG43" s="190">
        <f t="shared" si="6"/>
        <v>2.8715000000000002</v>
      </c>
      <c r="AH43" s="190">
        <f t="shared" si="6"/>
        <v>2.6898</v>
      </c>
      <c r="AI43" s="190">
        <f t="shared" si="6"/>
        <v>2.8161999999999998</v>
      </c>
      <c r="AJ43" s="190">
        <f t="shared" si="6"/>
        <v>2.7231000000000001</v>
      </c>
      <c r="AK43" s="190">
        <f t="shared" si="6"/>
        <v>2.6898</v>
      </c>
      <c r="AL43" s="190">
        <f t="shared" si="6"/>
        <v>2.7174999999999998</v>
      </c>
      <c r="AM43" s="190">
        <f t="shared" si="6"/>
        <v>2.5249000000000001</v>
      </c>
      <c r="AN43" s="190">
        <f t="shared" si="6"/>
        <v>2.2881999999999998</v>
      </c>
      <c r="AO43" s="190">
        <f t="shared" si="6"/>
        <v>2.1749000000000001</v>
      </c>
      <c r="AP43" s="190">
        <f t="shared" si="6"/>
        <v>2.1156000000000001</v>
      </c>
      <c r="AQ43" s="190">
        <f t="shared" si="6"/>
        <v>2.1156000000000001</v>
      </c>
      <c r="AR43" s="190">
        <f t="shared" si="6"/>
        <v>2.1122000000000001</v>
      </c>
      <c r="AS43" s="190">
        <f t="shared" si="6"/>
        <v>2.0987</v>
      </c>
      <c r="AT43" s="190">
        <f t="shared" si="6"/>
        <v>2.0691000000000002</v>
      </c>
      <c r="AU43" s="190">
        <f t="shared" si="6"/>
        <v>2.0339999999999998</v>
      </c>
      <c r="AV43" s="190">
        <f t="shared" si="6"/>
        <v>1.9879</v>
      </c>
      <c r="AW43" s="190">
        <f t="shared" si="6"/>
        <v>1.9381999999999999</v>
      </c>
      <c r="AX43" s="190">
        <f t="shared" si="6"/>
        <v>1.8855999999999999</v>
      </c>
      <c r="AY43" s="190">
        <f t="shared" si="6"/>
        <v>1.8204</v>
      </c>
      <c r="AZ43" s="190">
        <f t="shared" si="6"/>
        <v>1.7715000000000001</v>
      </c>
      <c r="BA43" s="190">
        <f t="shared" si="6"/>
        <v>1.7667999999999999</v>
      </c>
      <c r="BB43" s="190">
        <f t="shared" si="6"/>
        <v>1.7715000000000001</v>
      </c>
      <c r="BC43" s="190">
        <f t="shared" si="6"/>
        <v>1.7786999999999999</v>
      </c>
      <c r="BD43" s="190">
        <f t="shared" si="6"/>
        <v>1.8280000000000001</v>
      </c>
      <c r="BE43" s="190">
        <f t="shared" si="6"/>
        <v>1.8642000000000001</v>
      </c>
      <c r="BF43" s="190">
        <f t="shared" si="6"/>
        <v>1.8694999999999999</v>
      </c>
      <c r="BG43" s="190">
        <f t="shared" si="6"/>
        <v>1.8694999999999999</v>
      </c>
      <c r="BH43" s="190">
        <f t="shared" si="6"/>
        <v>1.8104</v>
      </c>
      <c r="BI43" s="190">
        <f t="shared" si="6"/>
        <v>1.8080000000000001</v>
      </c>
      <c r="BJ43" s="190">
        <f t="shared" si="6"/>
        <v>1.8408</v>
      </c>
      <c r="BK43" s="190">
        <f t="shared" si="6"/>
        <v>1.8722000000000001</v>
      </c>
      <c r="BL43" s="190">
        <f t="shared" si="6"/>
        <v>1.8408</v>
      </c>
      <c r="BM43" s="190">
        <f t="shared" si="6"/>
        <v>1.7859</v>
      </c>
      <c r="BN43" s="190">
        <f t="shared" si="6"/>
        <v>1.7411000000000001</v>
      </c>
      <c r="BO43" s="190">
        <f t="shared" si="6"/>
        <v>1.6684000000000001</v>
      </c>
      <c r="BP43" s="190">
        <f t="shared" si="6"/>
        <v>1.6192</v>
      </c>
      <c r="BQ43" s="190">
        <f t="shared" si="6"/>
        <v>1.6393</v>
      </c>
      <c r="BR43" s="190">
        <f t="shared" si="6"/>
        <v>1.6747000000000001</v>
      </c>
      <c r="BS43" s="190">
        <f t="shared" si="6"/>
        <v>1.6152</v>
      </c>
      <c r="BT43" s="190">
        <f t="shared" si="7"/>
        <v>1.6112</v>
      </c>
      <c r="BU43" s="190">
        <f t="shared" si="7"/>
        <v>1.6132</v>
      </c>
      <c r="BV43" s="190">
        <f t="shared" si="7"/>
        <v>1.6033999999999999</v>
      </c>
      <c r="BW43" s="190">
        <f t="shared" si="7"/>
        <v>1.569</v>
      </c>
      <c r="BX43" s="190">
        <f t="shared" si="7"/>
        <v>1.5709</v>
      </c>
      <c r="BY43" s="190">
        <f t="shared" si="7"/>
        <v>1.5289999999999999</v>
      </c>
      <c r="BZ43" s="190">
        <f t="shared" si="7"/>
        <v>1.4661</v>
      </c>
      <c r="CA43" s="190">
        <f t="shared" si="7"/>
        <v>1.4157</v>
      </c>
      <c r="CB43" s="190">
        <f t="shared" si="7"/>
        <v>1.3874</v>
      </c>
      <c r="CC43" s="190">
        <f t="shared" si="7"/>
        <v>1.3180000000000001</v>
      </c>
      <c r="CD43" s="190">
        <f t="shared" si="7"/>
        <v>1.0938000000000001</v>
      </c>
      <c r="CE43" s="190">
        <f t="shared" si="8"/>
        <v>1.0217000000000001</v>
      </c>
      <c r="CF43" s="190">
        <f t="shared" si="8"/>
        <v>1</v>
      </c>
    </row>
    <row r="44" spans="2:94" hidden="1" outlineLevel="1" x14ac:dyDescent="0.2">
      <c r="B44" s="189" t="s">
        <v>321</v>
      </c>
      <c r="D44" s="190">
        <f t="shared" si="5"/>
        <v>0</v>
      </c>
      <c r="E44" s="190">
        <f t="shared" si="5"/>
        <v>0</v>
      </c>
      <c r="F44" s="190">
        <f t="shared" si="5"/>
        <v>0</v>
      </c>
      <c r="G44" s="190">
        <f>G14-G38</f>
        <v>0</v>
      </c>
      <c r="H44" s="190">
        <f t="shared" si="6"/>
        <v>0</v>
      </c>
      <c r="I44" s="190">
        <f t="shared" si="6"/>
        <v>0</v>
      </c>
      <c r="J44" s="190">
        <f t="shared" si="6"/>
        <v>0</v>
      </c>
      <c r="K44" s="190">
        <f t="shared" si="6"/>
        <v>0</v>
      </c>
      <c r="L44" s="190">
        <f t="shared" si="6"/>
        <v>0</v>
      </c>
      <c r="M44" s="190">
        <f t="shared" si="6"/>
        <v>0</v>
      </c>
      <c r="N44" s="190">
        <f t="shared" si="6"/>
        <v>0</v>
      </c>
      <c r="O44" s="190">
        <f t="shared" si="6"/>
        <v>0</v>
      </c>
      <c r="P44" s="190">
        <f t="shared" si="6"/>
        <v>0</v>
      </c>
      <c r="Q44" s="190">
        <f t="shared" si="6"/>
        <v>0</v>
      </c>
      <c r="R44" s="190">
        <f>R14-R38</f>
        <v>5.2347999999999999</v>
      </c>
      <c r="S44" s="190">
        <f>S14-S38</f>
        <v>5.1513999999999998</v>
      </c>
      <c r="T44" s="190">
        <f t="shared" si="6"/>
        <v>5.0115999999999996</v>
      </c>
      <c r="U44" s="190">
        <f t="shared" si="6"/>
        <v>4.8792</v>
      </c>
      <c r="V44" s="190">
        <f t="shared" si="6"/>
        <v>4.7888999999999999</v>
      </c>
      <c r="W44" s="190">
        <f t="shared" si="6"/>
        <v>4.6848000000000001</v>
      </c>
      <c r="X44" s="190">
        <f t="shared" si="6"/>
        <v>4.6178999999999997</v>
      </c>
      <c r="Y44" s="190">
        <f t="shared" si="6"/>
        <v>4.5689000000000002</v>
      </c>
      <c r="Z44" s="190">
        <f t="shared" si="6"/>
        <v>4.5209999999999999</v>
      </c>
      <c r="AA44" s="190">
        <f t="shared" si="6"/>
        <v>4.6178999999999997</v>
      </c>
      <c r="AB44" s="190">
        <f t="shared" si="6"/>
        <v>4.5368000000000004</v>
      </c>
      <c r="AC44" s="190">
        <f t="shared" si="6"/>
        <v>4.4280999999999997</v>
      </c>
      <c r="AD44" s="190">
        <f t="shared" si="6"/>
        <v>4.0918000000000001</v>
      </c>
      <c r="AE44" s="190">
        <f t="shared" si="6"/>
        <v>3.8828999999999998</v>
      </c>
      <c r="AF44" s="190">
        <f t="shared" si="6"/>
        <v>3.7587000000000002</v>
      </c>
      <c r="AG44" s="190">
        <f t="shared" si="6"/>
        <v>3.5619999999999998</v>
      </c>
      <c r="AH44" s="190">
        <f t="shared" si="6"/>
        <v>3.2004999999999999</v>
      </c>
      <c r="AI44" s="190">
        <f t="shared" si="6"/>
        <v>3.0933000000000002</v>
      </c>
      <c r="AJ44" s="190">
        <f t="shared" si="6"/>
        <v>2.9931000000000001</v>
      </c>
      <c r="AK44" s="190">
        <f t="shared" si="6"/>
        <v>2.9056000000000002</v>
      </c>
      <c r="AL44" s="190">
        <f t="shared" si="6"/>
        <v>2.8292999999999999</v>
      </c>
      <c r="AM44" s="190">
        <f t="shared" si="6"/>
        <v>2.6825999999999999</v>
      </c>
      <c r="AN44" s="190">
        <f t="shared" si="6"/>
        <v>2.4864999999999999</v>
      </c>
      <c r="AO44" s="190">
        <f t="shared" si="6"/>
        <v>2.3595000000000002</v>
      </c>
      <c r="AP44" s="190">
        <f t="shared" si="6"/>
        <v>2.2764000000000002</v>
      </c>
      <c r="AQ44" s="190">
        <f t="shared" si="6"/>
        <v>2.2526000000000002</v>
      </c>
      <c r="AR44" s="190">
        <f t="shared" si="6"/>
        <v>2.1989999999999998</v>
      </c>
      <c r="AS44" s="190">
        <f t="shared" si="6"/>
        <v>2.1621999999999999</v>
      </c>
      <c r="AT44" s="190">
        <f t="shared" si="6"/>
        <v>2.1621999999999999</v>
      </c>
      <c r="AU44" s="190">
        <f t="shared" si="6"/>
        <v>2.1840999999999999</v>
      </c>
      <c r="AV44" s="190">
        <f t="shared" si="6"/>
        <v>2.1549999999999998</v>
      </c>
      <c r="AW44" s="190">
        <f t="shared" si="6"/>
        <v>2.0956000000000001</v>
      </c>
      <c r="AX44" s="190">
        <f t="shared" si="6"/>
        <v>2.0329999999999999</v>
      </c>
      <c r="AY44" s="190">
        <f t="shared" si="6"/>
        <v>1.9560999999999999</v>
      </c>
      <c r="AZ44" s="190">
        <f t="shared" si="6"/>
        <v>1.8987000000000001</v>
      </c>
      <c r="BA44" s="190">
        <f t="shared" si="6"/>
        <v>1.8794</v>
      </c>
      <c r="BB44" s="190">
        <f t="shared" si="6"/>
        <v>1.8712</v>
      </c>
      <c r="BC44" s="190">
        <f t="shared" si="6"/>
        <v>1.8419000000000001</v>
      </c>
      <c r="BD44" s="190">
        <f t="shared" si="6"/>
        <v>1.8738999999999999</v>
      </c>
      <c r="BE44" s="190">
        <f t="shared" si="6"/>
        <v>1.8712</v>
      </c>
      <c r="BF44" s="190">
        <f t="shared" si="6"/>
        <v>1.8821000000000001</v>
      </c>
      <c r="BG44" s="190">
        <f t="shared" si="6"/>
        <v>1.9043000000000001</v>
      </c>
      <c r="BH44" s="190">
        <f t="shared" si="6"/>
        <v>1.8794</v>
      </c>
      <c r="BI44" s="190">
        <f t="shared" si="6"/>
        <v>1.8419000000000001</v>
      </c>
      <c r="BJ44" s="190">
        <f t="shared" si="6"/>
        <v>1.8498000000000001</v>
      </c>
      <c r="BK44" s="190">
        <f t="shared" si="6"/>
        <v>1.8313999999999999</v>
      </c>
      <c r="BL44" s="190">
        <f t="shared" si="6"/>
        <v>1.8160000000000001</v>
      </c>
      <c r="BM44" s="190">
        <f t="shared" si="6"/>
        <v>1.7687999999999999</v>
      </c>
      <c r="BN44" s="190">
        <f t="shared" si="6"/>
        <v>1.6946000000000001</v>
      </c>
      <c r="BO44" s="190">
        <f t="shared" si="6"/>
        <v>1.6640999999999999</v>
      </c>
      <c r="BP44" s="190">
        <f t="shared" si="6"/>
        <v>1.5924</v>
      </c>
      <c r="BQ44" s="190">
        <f t="shared" si="6"/>
        <v>1.6223000000000001</v>
      </c>
      <c r="BR44" s="190">
        <f t="shared" si="6"/>
        <v>1.6102000000000001</v>
      </c>
      <c r="BS44" s="190">
        <f t="shared" si="6"/>
        <v>1.5504</v>
      </c>
      <c r="BT44" s="190">
        <f t="shared" si="7"/>
        <v>1.5229999999999999</v>
      </c>
      <c r="BU44" s="190">
        <f t="shared" si="7"/>
        <v>1.5141</v>
      </c>
      <c r="BV44" s="190">
        <f t="shared" si="7"/>
        <v>1.5141</v>
      </c>
      <c r="BW44" s="190">
        <f t="shared" si="7"/>
        <v>1.5176000000000001</v>
      </c>
      <c r="BX44" s="190">
        <f t="shared" si="7"/>
        <v>1.5247999999999999</v>
      </c>
      <c r="BY44" s="190">
        <f t="shared" si="7"/>
        <v>1.4811000000000001</v>
      </c>
      <c r="BZ44" s="190">
        <f t="shared" si="7"/>
        <v>1.4319</v>
      </c>
      <c r="CA44" s="190">
        <f t="shared" si="7"/>
        <v>1.3948</v>
      </c>
      <c r="CB44" s="190">
        <f t="shared" si="7"/>
        <v>1.3858999999999999</v>
      </c>
      <c r="CC44" s="190">
        <f t="shared" si="7"/>
        <v>1.2929999999999999</v>
      </c>
      <c r="CD44" s="190">
        <f t="shared" si="7"/>
        <v>1.0427</v>
      </c>
      <c r="CE44" s="190">
        <f t="shared" si="8"/>
        <v>1.0031000000000001</v>
      </c>
      <c r="CF44" s="190">
        <f t="shared" si="8"/>
        <v>1</v>
      </c>
    </row>
    <row r="45" spans="2:94" hidden="1" outlineLevel="1" x14ac:dyDescent="0.2">
      <c r="B45" s="189" t="s">
        <v>322</v>
      </c>
      <c r="D45" s="190">
        <f t="shared" si="5"/>
        <v>0</v>
      </c>
      <c r="E45" s="190">
        <f t="shared" si="5"/>
        <v>0</v>
      </c>
      <c r="F45" s="190">
        <f t="shared" si="5"/>
        <v>0</v>
      </c>
      <c r="G45" s="190">
        <f>G15-G39</f>
        <v>0</v>
      </c>
      <c r="H45" s="190">
        <f t="shared" si="6"/>
        <v>0</v>
      </c>
      <c r="I45" s="190">
        <f t="shared" si="6"/>
        <v>5.2327000000000004</v>
      </c>
      <c r="J45" s="190">
        <f t="shared" ref="J45:BS45" si="9">J15-J39</f>
        <v>5.3639999999999999</v>
      </c>
      <c r="K45" s="190">
        <f t="shared" si="9"/>
        <v>4.5461</v>
      </c>
      <c r="L45" s="190">
        <f t="shared" si="9"/>
        <v>4.4207000000000001</v>
      </c>
      <c r="M45" s="190">
        <f t="shared" si="9"/>
        <v>4.5461</v>
      </c>
      <c r="N45" s="190">
        <f t="shared" si="9"/>
        <v>4.6281999999999996</v>
      </c>
      <c r="O45" s="190">
        <f t="shared" si="9"/>
        <v>4.5461</v>
      </c>
      <c r="P45" s="190">
        <f t="shared" si="9"/>
        <v>4.4513999999999996</v>
      </c>
      <c r="Q45" s="190">
        <f t="shared" si="9"/>
        <v>4.3754</v>
      </c>
      <c r="R45" s="190">
        <f t="shared" si="9"/>
        <v>4.4055</v>
      </c>
      <c r="S45" s="190">
        <f t="shared" si="9"/>
        <v>4.4207000000000001</v>
      </c>
      <c r="T45" s="190">
        <f t="shared" si="9"/>
        <v>4.3754</v>
      </c>
      <c r="U45" s="190">
        <f t="shared" si="9"/>
        <v>4.3164999999999996</v>
      </c>
      <c r="V45" s="190">
        <f t="shared" si="9"/>
        <v>4.3019999999999996</v>
      </c>
      <c r="W45" s="190">
        <f t="shared" si="9"/>
        <v>4.2732999999999999</v>
      </c>
      <c r="X45" s="190">
        <f t="shared" si="9"/>
        <v>4.2032999999999996</v>
      </c>
      <c r="Y45" s="190">
        <f t="shared" si="9"/>
        <v>4.0957999999999997</v>
      </c>
      <c r="Z45" s="190">
        <f t="shared" si="9"/>
        <v>4.0442</v>
      </c>
      <c r="AA45" s="190">
        <f t="shared" si="9"/>
        <v>4.0957999999999997</v>
      </c>
      <c r="AB45" s="190">
        <f t="shared" si="9"/>
        <v>4.0957999999999997</v>
      </c>
      <c r="AC45" s="190">
        <f t="shared" si="9"/>
        <v>4.0313999999999997</v>
      </c>
      <c r="AD45" s="190">
        <f t="shared" si="9"/>
        <v>3.8382999999999998</v>
      </c>
      <c r="AE45" s="190">
        <f t="shared" si="9"/>
        <v>3.6945000000000001</v>
      </c>
      <c r="AF45" s="190">
        <f t="shared" si="9"/>
        <v>3.581</v>
      </c>
      <c r="AG45" s="190">
        <f t="shared" si="9"/>
        <v>3.3736999999999999</v>
      </c>
      <c r="AH45" s="190">
        <f t="shared" si="9"/>
        <v>2.9676</v>
      </c>
      <c r="AI45" s="190">
        <f t="shared" si="9"/>
        <v>2.8426</v>
      </c>
      <c r="AJ45" s="190">
        <f t="shared" si="9"/>
        <v>2.7393000000000001</v>
      </c>
      <c r="AK45" s="190">
        <f t="shared" si="9"/>
        <v>2.6652999999999998</v>
      </c>
      <c r="AL45" s="190">
        <f t="shared" si="9"/>
        <v>2.6324000000000001</v>
      </c>
      <c r="AM45" s="190">
        <f t="shared" si="9"/>
        <v>2.5386000000000002</v>
      </c>
      <c r="AN45" s="190">
        <f t="shared" si="9"/>
        <v>2.3828999999999998</v>
      </c>
      <c r="AO45" s="190">
        <f t="shared" si="9"/>
        <v>2.2334000000000001</v>
      </c>
      <c r="AP45" s="190">
        <f t="shared" si="9"/>
        <v>2.1015999999999999</v>
      </c>
      <c r="AQ45" s="190">
        <f t="shared" si="9"/>
        <v>2.0644</v>
      </c>
      <c r="AR45" s="190">
        <f t="shared" si="9"/>
        <v>2.0063</v>
      </c>
      <c r="AS45" s="190">
        <f t="shared" si="9"/>
        <v>1.9632000000000001</v>
      </c>
      <c r="AT45" s="190">
        <f t="shared" si="9"/>
        <v>1.9783999999999999</v>
      </c>
      <c r="AU45" s="190">
        <f t="shared" si="9"/>
        <v>2.0253000000000001</v>
      </c>
      <c r="AV45" s="190">
        <f t="shared" si="9"/>
        <v>1.9968999999999999</v>
      </c>
      <c r="AW45" s="190">
        <f t="shared" si="9"/>
        <v>1.9454</v>
      </c>
      <c r="AX45" s="190">
        <f t="shared" si="9"/>
        <v>1.9162999999999999</v>
      </c>
      <c r="AY45" s="190">
        <f t="shared" si="9"/>
        <v>1.8743000000000001</v>
      </c>
      <c r="AZ45" s="190">
        <f t="shared" si="9"/>
        <v>1.8472999999999999</v>
      </c>
      <c r="BA45" s="190">
        <f t="shared" si="9"/>
        <v>1.8472999999999999</v>
      </c>
      <c r="BB45" s="190">
        <f t="shared" si="9"/>
        <v>1.8420000000000001</v>
      </c>
      <c r="BC45" s="190">
        <f t="shared" si="9"/>
        <v>1.8082</v>
      </c>
      <c r="BD45" s="190">
        <f t="shared" si="9"/>
        <v>1.8392999999999999</v>
      </c>
      <c r="BE45" s="190">
        <f t="shared" si="9"/>
        <v>1.8184</v>
      </c>
      <c r="BF45" s="190">
        <f t="shared" si="9"/>
        <v>1.8184</v>
      </c>
      <c r="BG45" s="190">
        <f t="shared" si="9"/>
        <v>1.8472999999999999</v>
      </c>
      <c r="BH45" s="190">
        <f t="shared" si="9"/>
        <v>1.8132999999999999</v>
      </c>
      <c r="BI45" s="190">
        <f t="shared" si="9"/>
        <v>1.7562</v>
      </c>
      <c r="BJ45" s="190">
        <f t="shared" si="9"/>
        <v>1.7658</v>
      </c>
      <c r="BK45" s="190">
        <f t="shared" si="9"/>
        <v>1.7395</v>
      </c>
      <c r="BL45" s="190">
        <f t="shared" si="9"/>
        <v>1.7161999999999999</v>
      </c>
      <c r="BM45" s="190">
        <f t="shared" si="9"/>
        <v>1.6520999999999999</v>
      </c>
      <c r="BN45" s="190">
        <f t="shared" si="9"/>
        <v>1.5691999999999999</v>
      </c>
      <c r="BO45" s="190">
        <f t="shared" si="9"/>
        <v>1.5502</v>
      </c>
      <c r="BP45" s="190">
        <f t="shared" si="9"/>
        <v>1.4753000000000001</v>
      </c>
      <c r="BQ45" s="190">
        <f t="shared" si="9"/>
        <v>1.5262</v>
      </c>
      <c r="BR45" s="190">
        <f t="shared" si="9"/>
        <v>1.5136000000000001</v>
      </c>
      <c r="BS45" s="190">
        <f t="shared" si="9"/>
        <v>1.4437</v>
      </c>
      <c r="BT45" s="190">
        <f t="shared" si="7"/>
        <v>1.4244000000000001</v>
      </c>
      <c r="BU45" s="190">
        <f t="shared" si="7"/>
        <v>1.4229000000000001</v>
      </c>
      <c r="BV45" s="190">
        <f t="shared" si="7"/>
        <v>1.4323999999999999</v>
      </c>
      <c r="BW45" s="190">
        <f t="shared" si="7"/>
        <v>1.4519</v>
      </c>
      <c r="BX45" s="190">
        <f t="shared" si="7"/>
        <v>1.4719</v>
      </c>
      <c r="BY45" s="190">
        <f t="shared" si="7"/>
        <v>1.4356</v>
      </c>
      <c r="BZ45" s="190">
        <f t="shared" si="7"/>
        <v>1.4026000000000001</v>
      </c>
      <c r="CA45" s="190">
        <f t="shared" si="7"/>
        <v>1.3858999999999999</v>
      </c>
      <c r="CB45" s="190">
        <f t="shared" si="7"/>
        <v>1.3919999999999999</v>
      </c>
      <c r="CC45" s="190">
        <f t="shared" si="7"/>
        <v>1.282</v>
      </c>
      <c r="CD45" s="190">
        <f t="shared" si="7"/>
        <v>0.99460000000000004</v>
      </c>
      <c r="CE45" s="190">
        <f t="shared" si="8"/>
        <v>0.98309999999999997</v>
      </c>
      <c r="CF45" s="190">
        <f t="shared" si="8"/>
        <v>1</v>
      </c>
    </row>
    <row r="46" spans="2:94" collapsed="1" x14ac:dyDescent="0.2"/>
    <row r="48" spans="2:94" x14ac:dyDescent="0.2">
      <c r="B48" s="195" t="s">
        <v>409</v>
      </c>
      <c r="K48" s="196"/>
      <c r="O48" s="196" t="s">
        <v>215</v>
      </c>
      <c r="T48" s="196" t="s">
        <v>216</v>
      </c>
      <c r="Y48" s="196" t="s">
        <v>217</v>
      </c>
      <c r="AD48" s="196" t="s">
        <v>218</v>
      </c>
      <c r="AI48" s="196" t="s">
        <v>219</v>
      </c>
      <c r="AN48" s="196" t="s">
        <v>220</v>
      </c>
      <c r="AS48" s="196" t="s">
        <v>221</v>
      </c>
      <c r="AT48" s="196"/>
      <c r="AX48" s="196" t="s">
        <v>222</v>
      </c>
      <c r="BC48" s="196" t="s">
        <v>223</v>
      </c>
      <c r="BH48" s="196" t="s">
        <v>224</v>
      </c>
      <c r="BM48" s="196" t="s">
        <v>225</v>
      </c>
      <c r="BR48" s="196" t="s">
        <v>226</v>
      </c>
      <c r="BW48" s="196" t="s">
        <v>227</v>
      </c>
      <c r="CB48" s="196" t="s">
        <v>228</v>
      </c>
      <c r="CC48" s="196"/>
    </row>
    <row r="49" spans="1:84" x14ac:dyDescent="0.2">
      <c r="B49" s="197" t="s">
        <v>325</v>
      </c>
      <c r="C49" s="186"/>
      <c r="D49" s="187" t="s">
        <v>213</v>
      </c>
      <c r="E49" s="198" t="s">
        <v>214</v>
      </c>
      <c r="F49" s="199">
        <v>6</v>
      </c>
      <c r="G49" s="199">
        <v>7</v>
      </c>
      <c r="H49" s="199">
        <v>8</v>
      </c>
      <c r="I49" s="199">
        <v>9</v>
      </c>
      <c r="J49" s="199">
        <v>10</v>
      </c>
      <c r="K49" s="199">
        <v>11</v>
      </c>
      <c r="L49" s="199">
        <v>12</v>
      </c>
      <c r="M49" s="199">
        <v>13</v>
      </c>
      <c r="N49" s="199">
        <v>14</v>
      </c>
      <c r="O49" s="199">
        <v>15</v>
      </c>
      <c r="P49" s="199">
        <v>16</v>
      </c>
      <c r="Q49" s="199">
        <v>17</v>
      </c>
      <c r="R49" s="199">
        <v>18</v>
      </c>
      <c r="S49" s="199">
        <v>19</v>
      </c>
      <c r="T49" s="199">
        <v>20</v>
      </c>
      <c r="U49" s="199">
        <v>21</v>
      </c>
      <c r="V49" s="199">
        <v>22</v>
      </c>
      <c r="W49" s="199">
        <v>23</v>
      </c>
      <c r="X49" s="199">
        <v>24</v>
      </c>
      <c r="Y49" s="199">
        <v>25</v>
      </c>
      <c r="Z49" s="199">
        <v>26</v>
      </c>
      <c r="AA49" s="199">
        <v>27</v>
      </c>
      <c r="AB49" s="199">
        <v>28</v>
      </c>
      <c r="AC49" s="199">
        <v>29</v>
      </c>
      <c r="AD49" s="199">
        <v>30</v>
      </c>
      <c r="AE49" s="199">
        <v>31</v>
      </c>
      <c r="AF49" s="199">
        <v>32</v>
      </c>
      <c r="AG49" s="199">
        <v>33</v>
      </c>
      <c r="AH49" s="199">
        <v>34</v>
      </c>
      <c r="AI49" s="199">
        <v>35</v>
      </c>
      <c r="AJ49" s="199">
        <v>36</v>
      </c>
      <c r="AK49" s="199">
        <v>37</v>
      </c>
      <c r="AL49" s="199">
        <v>38</v>
      </c>
      <c r="AM49" s="199">
        <v>39</v>
      </c>
      <c r="AN49" s="199">
        <v>40</v>
      </c>
      <c r="AO49" s="199">
        <v>41</v>
      </c>
      <c r="AP49" s="199">
        <v>42</v>
      </c>
      <c r="AQ49" s="199">
        <v>43</v>
      </c>
      <c r="AR49" s="199">
        <v>44</v>
      </c>
      <c r="AS49" s="199">
        <v>45</v>
      </c>
      <c r="AT49" s="199">
        <v>46</v>
      </c>
      <c r="AU49" s="199">
        <v>47</v>
      </c>
      <c r="AV49" s="199">
        <v>48</v>
      </c>
      <c r="AW49" s="199">
        <v>49</v>
      </c>
      <c r="AX49" s="199">
        <v>50</v>
      </c>
      <c r="AY49" s="199">
        <v>51</v>
      </c>
      <c r="AZ49" s="199">
        <v>52</v>
      </c>
      <c r="BA49" s="199">
        <v>53</v>
      </c>
      <c r="BB49" s="199">
        <v>54</v>
      </c>
      <c r="BC49" s="199">
        <v>55</v>
      </c>
      <c r="BD49" s="199">
        <v>56</v>
      </c>
      <c r="BE49" s="199">
        <v>57</v>
      </c>
      <c r="BF49" s="199">
        <v>58</v>
      </c>
      <c r="BG49" s="199">
        <v>59</v>
      </c>
      <c r="BH49" s="199">
        <v>60</v>
      </c>
      <c r="BI49" s="199">
        <v>61</v>
      </c>
      <c r="BJ49" s="199">
        <v>62</v>
      </c>
      <c r="BK49" s="199">
        <v>63</v>
      </c>
      <c r="BL49" s="199">
        <v>64</v>
      </c>
      <c r="BM49" s="199">
        <v>65</v>
      </c>
      <c r="BN49" s="199">
        <v>66</v>
      </c>
      <c r="BO49" s="199">
        <v>67</v>
      </c>
      <c r="BP49" s="199">
        <v>68</v>
      </c>
      <c r="BQ49" s="199">
        <v>69</v>
      </c>
      <c r="BR49" s="199">
        <v>70</v>
      </c>
      <c r="BS49" s="199">
        <v>71</v>
      </c>
      <c r="BT49" s="199">
        <v>72</v>
      </c>
      <c r="BU49" s="199">
        <v>73</v>
      </c>
      <c r="BV49" s="199">
        <v>74</v>
      </c>
      <c r="BW49" s="199">
        <v>75</v>
      </c>
      <c r="BX49" s="199">
        <v>76</v>
      </c>
      <c r="BY49" s="199">
        <v>77</v>
      </c>
      <c r="BZ49" s="199">
        <v>78</v>
      </c>
      <c r="CA49" s="199">
        <v>79</v>
      </c>
      <c r="CB49" s="199">
        <v>80</v>
      </c>
      <c r="CC49" s="199">
        <v>81</v>
      </c>
      <c r="CD49" s="199">
        <v>82</v>
      </c>
      <c r="CE49" s="199">
        <v>83</v>
      </c>
      <c r="CF49" s="199">
        <v>84</v>
      </c>
    </row>
    <row r="50" spans="1:84" x14ac:dyDescent="0.2">
      <c r="A50" s="200" t="s">
        <v>167</v>
      </c>
      <c r="B50" s="197" t="s">
        <v>326</v>
      </c>
      <c r="C50" s="201"/>
      <c r="D50" s="202"/>
      <c r="E50" s="203"/>
      <c r="F50" s="253">
        <v>1946</v>
      </c>
      <c r="G50" s="220" t="s">
        <v>229</v>
      </c>
      <c r="H50" s="221" t="s">
        <v>230</v>
      </c>
      <c r="I50" s="221" t="s">
        <v>231</v>
      </c>
      <c r="J50" s="221" t="s">
        <v>232</v>
      </c>
      <c r="K50" s="221" t="s">
        <v>233</v>
      </c>
      <c r="L50" s="221" t="s">
        <v>234</v>
      </c>
      <c r="M50" s="221" t="s">
        <v>235</v>
      </c>
      <c r="N50" s="221" t="s">
        <v>236</v>
      </c>
      <c r="O50" s="221" t="s">
        <v>237</v>
      </c>
      <c r="P50" s="221" t="s">
        <v>238</v>
      </c>
      <c r="Q50" s="221" t="s">
        <v>239</v>
      </c>
      <c r="R50" s="221" t="s">
        <v>240</v>
      </c>
      <c r="S50" s="221" t="s">
        <v>241</v>
      </c>
      <c r="T50" s="221" t="s">
        <v>242</v>
      </c>
      <c r="U50" s="221" t="s">
        <v>243</v>
      </c>
      <c r="V50" s="221" t="s">
        <v>244</v>
      </c>
      <c r="W50" s="221" t="s">
        <v>245</v>
      </c>
      <c r="X50" s="221" t="s">
        <v>246</v>
      </c>
      <c r="Y50" s="221" t="s">
        <v>247</v>
      </c>
      <c r="Z50" s="221" t="s">
        <v>248</v>
      </c>
      <c r="AA50" s="221" t="s">
        <v>249</v>
      </c>
      <c r="AB50" s="221" t="s">
        <v>250</v>
      </c>
      <c r="AC50" s="221" t="s">
        <v>251</v>
      </c>
      <c r="AD50" s="221" t="s">
        <v>252</v>
      </c>
      <c r="AE50" s="221" t="s">
        <v>253</v>
      </c>
      <c r="AF50" s="221" t="s">
        <v>254</v>
      </c>
      <c r="AG50" s="221" t="s">
        <v>255</v>
      </c>
      <c r="AH50" s="221" t="s">
        <v>256</v>
      </c>
      <c r="AI50" s="221" t="s">
        <v>257</v>
      </c>
      <c r="AJ50" s="221" t="s">
        <v>258</v>
      </c>
      <c r="AK50" s="221" t="s">
        <v>259</v>
      </c>
      <c r="AL50" s="221" t="s">
        <v>260</v>
      </c>
      <c r="AM50" s="221" t="s">
        <v>261</v>
      </c>
      <c r="AN50" s="221" t="s">
        <v>262</v>
      </c>
      <c r="AO50" s="221" t="s">
        <v>263</v>
      </c>
      <c r="AP50" s="221" t="s">
        <v>264</v>
      </c>
      <c r="AQ50" s="221" t="s">
        <v>265</v>
      </c>
      <c r="AR50" s="221" t="s">
        <v>266</v>
      </c>
      <c r="AS50" s="221" t="s">
        <v>267</v>
      </c>
      <c r="AT50" s="221" t="s">
        <v>268</v>
      </c>
      <c r="AU50" s="221" t="s">
        <v>269</v>
      </c>
      <c r="AV50" s="221" t="s">
        <v>270</v>
      </c>
      <c r="AW50" s="221" t="s">
        <v>271</v>
      </c>
      <c r="AX50" s="221" t="s">
        <v>272</v>
      </c>
      <c r="AY50" s="221" t="s">
        <v>273</v>
      </c>
      <c r="AZ50" s="221" t="s">
        <v>274</v>
      </c>
      <c r="BA50" s="221" t="s">
        <v>275</v>
      </c>
      <c r="BB50" s="221" t="s">
        <v>276</v>
      </c>
      <c r="BC50" s="221" t="s">
        <v>277</v>
      </c>
      <c r="BD50" s="221" t="s">
        <v>278</v>
      </c>
      <c r="BE50" s="221" t="s">
        <v>279</v>
      </c>
      <c r="BF50" s="221" t="s">
        <v>280</v>
      </c>
      <c r="BG50" s="221" t="s">
        <v>281</v>
      </c>
      <c r="BH50" s="221" t="s">
        <v>282</v>
      </c>
      <c r="BI50" s="221" t="s">
        <v>283</v>
      </c>
      <c r="BJ50" s="221" t="s">
        <v>284</v>
      </c>
      <c r="BK50" s="221" t="s">
        <v>285</v>
      </c>
      <c r="BL50" s="221" t="s">
        <v>286</v>
      </c>
      <c r="BM50" s="221" t="s">
        <v>287</v>
      </c>
      <c r="BN50" s="221" t="s">
        <v>288</v>
      </c>
      <c r="BO50" s="221" t="s">
        <v>289</v>
      </c>
      <c r="BP50" s="221" t="s">
        <v>290</v>
      </c>
      <c r="BQ50" s="221" t="s">
        <v>291</v>
      </c>
      <c r="BR50" s="221" t="s">
        <v>292</v>
      </c>
      <c r="BS50" s="221" t="s">
        <v>293</v>
      </c>
      <c r="BT50" s="221" t="s">
        <v>294</v>
      </c>
      <c r="BU50" s="221" t="s">
        <v>295</v>
      </c>
      <c r="BV50" s="221" t="s">
        <v>296</v>
      </c>
      <c r="BW50" s="221" t="s">
        <v>297</v>
      </c>
      <c r="BX50" s="221" t="s">
        <v>298</v>
      </c>
      <c r="BY50" s="221" t="s">
        <v>299</v>
      </c>
      <c r="BZ50" s="221" t="s">
        <v>300</v>
      </c>
      <c r="CA50" s="222" t="s">
        <v>301</v>
      </c>
      <c r="CB50" s="222" t="s">
        <v>302</v>
      </c>
      <c r="CC50" s="222" t="s">
        <v>303</v>
      </c>
      <c r="CD50" s="222" t="s">
        <v>304</v>
      </c>
      <c r="CE50" s="222">
        <v>2023</v>
      </c>
      <c r="CF50" s="222">
        <v>2024</v>
      </c>
    </row>
    <row r="51" spans="1:84" outlineLevel="1" x14ac:dyDescent="0.2">
      <c r="A51" s="204">
        <v>1</v>
      </c>
      <c r="B51" s="205" t="s">
        <v>169</v>
      </c>
      <c r="C51" s="7"/>
      <c r="D51" s="1">
        <v>25</v>
      </c>
      <c r="E51" s="206">
        <v>35</v>
      </c>
      <c r="F51" s="207">
        <f t="shared" ref="F51:U66" si="10">VLOOKUP($A51,$A$11:$CE$15,F$49)</f>
        <v>22.9298</v>
      </c>
      <c r="G51" s="208">
        <f t="shared" si="10"/>
        <v>19.803000000000001</v>
      </c>
      <c r="H51" s="208">
        <f t="shared" si="10"/>
        <v>18.152799999999999</v>
      </c>
      <c r="I51" s="208">
        <f t="shared" si="10"/>
        <v>15.939</v>
      </c>
      <c r="J51" s="209">
        <f t="shared" si="10"/>
        <v>16.756399999999999</v>
      </c>
      <c r="K51" s="209">
        <f t="shared" si="10"/>
        <v>14.5222</v>
      </c>
      <c r="L51" s="209">
        <f t="shared" si="10"/>
        <v>13.614599999999999</v>
      </c>
      <c r="M51" s="209">
        <f t="shared" si="10"/>
        <v>14.053800000000001</v>
      </c>
      <c r="N51" s="209">
        <f t="shared" si="10"/>
        <v>14.053800000000001</v>
      </c>
      <c r="O51" s="209">
        <f t="shared" si="10"/>
        <v>13.3367</v>
      </c>
      <c r="P51" s="209">
        <f t="shared" si="10"/>
        <v>12.9406</v>
      </c>
      <c r="Q51" s="209">
        <f t="shared" si="10"/>
        <v>12.4476</v>
      </c>
      <c r="R51" s="209">
        <f t="shared" si="10"/>
        <v>12.101900000000001</v>
      </c>
      <c r="S51" s="209">
        <f t="shared" si="10"/>
        <v>11.774800000000001</v>
      </c>
      <c r="T51" s="209">
        <f t="shared" si="10"/>
        <v>10.9832</v>
      </c>
      <c r="U51" s="209">
        <f t="shared" si="10"/>
        <v>10.2913</v>
      </c>
      <c r="V51" s="209">
        <f t="shared" ref="V51:AK66" si="11">VLOOKUP($A51,$A$11:$CE$15,V$49)</f>
        <v>9.6103000000000005</v>
      </c>
      <c r="W51" s="209">
        <f t="shared" si="11"/>
        <v>9.1399000000000008</v>
      </c>
      <c r="X51" s="209">
        <f t="shared" si="11"/>
        <v>8.8310999999999993</v>
      </c>
      <c r="Y51" s="209">
        <f t="shared" si="11"/>
        <v>8.4870000000000001</v>
      </c>
      <c r="Z51" s="209">
        <f t="shared" si="11"/>
        <v>8.2721999999999998</v>
      </c>
      <c r="AA51" s="209">
        <f t="shared" si="11"/>
        <v>8.7133000000000003</v>
      </c>
      <c r="AB51" s="209">
        <f t="shared" si="11"/>
        <v>8.2721999999999998</v>
      </c>
      <c r="AC51" s="209">
        <f t="shared" si="11"/>
        <v>7.6433</v>
      </c>
      <c r="AD51" s="209">
        <f t="shared" si="11"/>
        <v>6.4702999999999999</v>
      </c>
      <c r="AE51" s="209">
        <f t="shared" si="11"/>
        <v>5.8348000000000004</v>
      </c>
      <c r="AF51" s="209">
        <f t="shared" si="11"/>
        <v>5.5617000000000001</v>
      </c>
      <c r="AG51" s="209">
        <f t="shared" si="11"/>
        <v>5.2489999999999997</v>
      </c>
      <c r="AH51" s="209">
        <f t="shared" si="11"/>
        <v>4.9508000000000001</v>
      </c>
      <c r="AI51" s="209">
        <f t="shared" si="11"/>
        <v>4.8228999999999997</v>
      </c>
      <c r="AJ51" s="209">
        <f t="shared" si="11"/>
        <v>4.6512000000000002</v>
      </c>
      <c r="AK51" s="209">
        <f t="shared" si="11"/>
        <v>4.4607999999999999</v>
      </c>
      <c r="AL51" s="209">
        <f t="shared" ref="AL51:BA66" si="12">VLOOKUP($A51,$A$11:$CE$15,AL$49)</f>
        <v>4.2712000000000003</v>
      </c>
      <c r="AM51" s="209">
        <f t="shared" si="12"/>
        <v>3.9725999999999999</v>
      </c>
      <c r="AN51" s="209">
        <f t="shared" si="12"/>
        <v>3.6105</v>
      </c>
      <c r="AO51" s="209">
        <f t="shared" si="12"/>
        <v>3.4036</v>
      </c>
      <c r="AP51" s="209">
        <f t="shared" si="12"/>
        <v>3.2675000000000001</v>
      </c>
      <c r="AQ51" s="209">
        <f t="shared" si="12"/>
        <v>3.2113</v>
      </c>
      <c r="AR51" s="209">
        <f t="shared" si="12"/>
        <v>3.1494</v>
      </c>
      <c r="AS51" s="209">
        <f t="shared" si="12"/>
        <v>3.1267999999999998</v>
      </c>
      <c r="AT51" s="209">
        <f t="shared" si="12"/>
        <v>3.0680999999999998</v>
      </c>
      <c r="AU51" s="209">
        <f t="shared" si="12"/>
        <v>2.9977</v>
      </c>
      <c r="AV51" s="209">
        <f t="shared" si="12"/>
        <v>2.9304999999999999</v>
      </c>
      <c r="AW51" s="209">
        <f t="shared" si="12"/>
        <v>2.8351000000000002</v>
      </c>
      <c r="AX51" s="209">
        <f t="shared" si="12"/>
        <v>2.6728000000000001</v>
      </c>
      <c r="AY51" s="209">
        <f t="shared" si="12"/>
        <v>2.5135000000000001</v>
      </c>
      <c r="AZ51" s="209">
        <f t="shared" si="12"/>
        <v>2.3677999999999999</v>
      </c>
      <c r="BA51" s="209">
        <f t="shared" si="12"/>
        <v>2.2890000000000001</v>
      </c>
      <c r="BB51" s="209">
        <f t="shared" ref="BB51:BQ66" si="13">VLOOKUP($A51,$A$11:$CE$15,BB$49)</f>
        <v>2.2418999999999998</v>
      </c>
      <c r="BC51" s="209">
        <f t="shared" si="13"/>
        <v>2.1930000000000001</v>
      </c>
      <c r="BD51" s="209">
        <f t="shared" si="13"/>
        <v>2.1856</v>
      </c>
      <c r="BE51" s="209">
        <f t="shared" si="13"/>
        <v>2.2002999999999999</v>
      </c>
      <c r="BF51" s="209">
        <f t="shared" si="13"/>
        <v>2.2115</v>
      </c>
      <c r="BG51" s="209">
        <f t="shared" si="13"/>
        <v>2.2227999999999999</v>
      </c>
      <c r="BH51" s="209">
        <f t="shared" si="13"/>
        <v>2.2078000000000002</v>
      </c>
      <c r="BI51" s="209">
        <f t="shared" si="13"/>
        <v>2.2002999999999999</v>
      </c>
      <c r="BJ51" s="209">
        <f t="shared" si="13"/>
        <v>2.1930000000000001</v>
      </c>
      <c r="BK51" s="209">
        <f t="shared" si="13"/>
        <v>2.1892999999999998</v>
      </c>
      <c r="BL51" s="209">
        <f t="shared" si="13"/>
        <v>2.1568000000000001</v>
      </c>
      <c r="BM51" s="209">
        <f t="shared" si="13"/>
        <v>2.1114999999999999</v>
      </c>
      <c r="BN51" s="209">
        <f t="shared" si="13"/>
        <v>2.0648</v>
      </c>
      <c r="BO51" s="209">
        <f t="shared" si="13"/>
        <v>1.9773000000000001</v>
      </c>
      <c r="BP51" s="209">
        <f t="shared" si="13"/>
        <v>1.9079999999999999</v>
      </c>
      <c r="BQ51" s="209">
        <f t="shared" si="13"/>
        <v>1.8859999999999999</v>
      </c>
      <c r="BR51" s="209">
        <f t="shared" ref="BN51:CC66" si="14">VLOOKUP($A51,$A$11:$CE$15,BR$49)</f>
        <v>1.8671</v>
      </c>
      <c r="BS51" s="209">
        <f t="shared" si="14"/>
        <v>1.8102</v>
      </c>
      <c r="BT51" s="209">
        <f t="shared" si="14"/>
        <v>1.7638</v>
      </c>
      <c r="BU51" s="209">
        <f t="shared" si="14"/>
        <v>1.7311000000000001</v>
      </c>
      <c r="BV51" s="209">
        <f t="shared" si="14"/>
        <v>1.7018</v>
      </c>
      <c r="BW51" s="209">
        <f t="shared" si="14"/>
        <v>1.6735</v>
      </c>
      <c r="BX51" s="209">
        <f t="shared" si="14"/>
        <v>1.6398999999999999</v>
      </c>
      <c r="BY51" s="209">
        <f t="shared" si="14"/>
        <v>1.5862000000000001</v>
      </c>
      <c r="BZ51" s="209">
        <f t="shared" si="14"/>
        <v>1.518</v>
      </c>
      <c r="CA51" s="209">
        <f t="shared" si="14"/>
        <v>1.4538</v>
      </c>
      <c r="CB51" s="209">
        <f t="shared" si="14"/>
        <v>1.4145000000000001</v>
      </c>
      <c r="CC51" s="209">
        <f>VLOOKUP($A51,$A$11:$CE$15,CC$49)</f>
        <v>1.3069999999999999</v>
      </c>
      <c r="CD51" s="209">
        <f>VLOOKUP($A51,$A$11:$CE$15,CD$49)</f>
        <v>1.1152</v>
      </c>
      <c r="CE51" s="209">
        <f>VLOOKUP($A51,$A$11:$CE$15,CE$49)</f>
        <v>1.0290999999999999</v>
      </c>
      <c r="CF51" s="209">
        <f t="shared" ref="CF51:CF89" si="15">VLOOKUP($A51,$A$11:$CF$15,CF$49)</f>
        <v>1</v>
      </c>
    </row>
    <row r="52" spans="1:84" outlineLevel="1" x14ac:dyDescent="0.2">
      <c r="A52" s="204">
        <v>1</v>
      </c>
      <c r="B52" s="205" t="s">
        <v>170</v>
      </c>
      <c r="C52" s="7"/>
      <c r="D52" s="1">
        <v>50</v>
      </c>
      <c r="E52" s="206">
        <v>60</v>
      </c>
      <c r="F52" s="207">
        <f t="shared" si="10"/>
        <v>22.9298</v>
      </c>
      <c r="G52" s="208">
        <f t="shared" si="10"/>
        <v>19.803000000000001</v>
      </c>
      <c r="H52" s="208">
        <f t="shared" si="10"/>
        <v>18.152799999999999</v>
      </c>
      <c r="I52" s="208">
        <f t="shared" si="10"/>
        <v>15.939</v>
      </c>
      <c r="J52" s="209">
        <f t="shared" si="10"/>
        <v>16.756399999999999</v>
      </c>
      <c r="K52" s="209">
        <f t="shared" si="10"/>
        <v>14.5222</v>
      </c>
      <c r="L52" s="209">
        <f t="shared" si="10"/>
        <v>13.614599999999999</v>
      </c>
      <c r="M52" s="209">
        <f t="shared" si="10"/>
        <v>14.053800000000001</v>
      </c>
      <c r="N52" s="209">
        <f t="shared" si="10"/>
        <v>14.053800000000001</v>
      </c>
      <c r="O52" s="209">
        <f t="shared" si="10"/>
        <v>13.3367</v>
      </c>
      <c r="P52" s="209">
        <f t="shared" si="10"/>
        <v>12.9406</v>
      </c>
      <c r="Q52" s="209">
        <f t="shared" si="10"/>
        <v>12.4476</v>
      </c>
      <c r="R52" s="209">
        <f t="shared" si="10"/>
        <v>12.101900000000001</v>
      </c>
      <c r="S52" s="209">
        <f t="shared" si="10"/>
        <v>11.774800000000001</v>
      </c>
      <c r="T52" s="209">
        <f t="shared" si="10"/>
        <v>10.9832</v>
      </c>
      <c r="U52" s="209">
        <f t="shared" si="10"/>
        <v>10.2913</v>
      </c>
      <c r="V52" s="209">
        <f t="shared" si="11"/>
        <v>9.6103000000000005</v>
      </c>
      <c r="W52" s="209">
        <f t="shared" si="11"/>
        <v>9.1399000000000008</v>
      </c>
      <c r="X52" s="209">
        <f t="shared" si="11"/>
        <v>8.8310999999999993</v>
      </c>
      <c r="Y52" s="209">
        <f t="shared" si="11"/>
        <v>8.4870000000000001</v>
      </c>
      <c r="Z52" s="209">
        <f t="shared" si="11"/>
        <v>8.2721999999999998</v>
      </c>
      <c r="AA52" s="209">
        <f t="shared" si="11"/>
        <v>8.7133000000000003</v>
      </c>
      <c r="AB52" s="209">
        <f t="shared" si="11"/>
        <v>8.2721999999999998</v>
      </c>
      <c r="AC52" s="209">
        <f t="shared" si="11"/>
        <v>7.6433</v>
      </c>
      <c r="AD52" s="209">
        <f t="shared" si="11"/>
        <v>6.4702999999999999</v>
      </c>
      <c r="AE52" s="209">
        <f t="shared" si="11"/>
        <v>5.8348000000000004</v>
      </c>
      <c r="AF52" s="209">
        <f t="shared" si="11"/>
        <v>5.5617000000000001</v>
      </c>
      <c r="AG52" s="209">
        <f t="shared" si="11"/>
        <v>5.2489999999999997</v>
      </c>
      <c r="AH52" s="209">
        <f t="shared" si="11"/>
        <v>4.9508000000000001</v>
      </c>
      <c r="AI52" s="209">
        <f t="shared" si="11"/>
        <v>4.8228999999999997</v>
      </c>
      <c r="AJ52" s="209">
        <f t="shared" si="11"/>
        <v>4.6512000000000002</v>
      </c>
      <c r="AK52" s="209">
        <f t="shared" si="11"/>
        <v>4.4607999999999999</v>
      </c>
      <c r="AL52" s="209">
        <f t="shared" si="12"/>
        <v>4.2712000000000003</v>
      </c>
      <c r="AM52" s="209">
        <f t="shared" si="12"/>
        <v>3.9725999999999999</v>
      </c>
      <c r="AN52" s="209">
        <f t="shared" si="12"/>
        <v>3.6105</v>
      </c>
      <c r="AO52" s="209">
        <f t="shared" si="12"/>
        <v>3.4036</v>
      </c>
      <c r="AP52" s="209">
        <f t="shared" si="12"/>
        <v>3.2675000000000001</v>
      </c>
      <c r="AQ52" s="209">
        <f t="shared" si="12"/>
        <v>3.2113</v>
      </c>
      <c r="AR52" s="209">
        <f t="shared" si="12"/>
        <v>3.1494</v>
      </c>
      <c r="AS52" s="209">
        <f t="shared" si="12"/>
        <v>3.1267999999999998</v>
      </c>
      <c r="AT52" s="209">
        <f t="shared" si="12"/>
        <v>3.0680999999999998</v>
      </c>
      <c r="AU52" s="209">
        <f t="shared" si="12"/>
        <v>2.9977</v>
      </c>
      <c r="AV52" s="209">
        <f t="shared" si="12"/>
        <v>2.9304999999999999</v>
      </c>
      <c r="AW52" s="209">
        <f t="shared" si="12"/>
        <v>2.8351000000000002</v>
      </c>
      <c r="AX52" s="209">
        <f t="shared" si="12"/>
        <v>2.6728000000000001</v>
      </c>
      <c r="AY52" s="209">
        <f t="shared" si="12"/>
        <v>2.5135000000000001</v>
      </c>
      <c r="AZ52" s="209">
        <f t="shared" si="12"/>
        <v>2.3677999999999999</v>
      </c>
      <c r="BA52" s="209">
        <f t="shared" si="12"/>
        <v>2.2890000000000001</v>
      </c>
      <c r="BB52" s="209">
        <f t="shared" si="13"/>
        <v>2.2418999999999998</v>
      </c>
      <c r="BC52" s="209">
        <f t="shared" si="13"/>
        <v>2.1930000000000001</v>
      </c>
      <c r="BD52" s="209">
        <f t="shared" si="13"/>
        <v>2.1856</v>
      </c>
      <c r="BE52" s="209">
        <f t="shared" si="13"/>
        <v>2.2002999999999999</v>
      </c>
      <c r="BF52" s="209">
        <f t="shared" si="13"/>
        <v>2.2115</v>
      </c>
      <c r="BG52" s="209">
        <f t="shared" si="13"/>
        <v>2.2227999999999999</v>
      </c>
      <c r="BH52" s="209">
        <f t="shared" si="13"/>
        <v>2.2078000000000002</v>
      </c>
      <c r="BI52" s="209">
        <f t="shared" si="13"/>
        <v>2.2002999999999999</v>
      </c>
      <c r="BJ52" s="209">
        <f t="shared" si="13"/>
        <v>2.1930000000000001</v>
      </c>
      <c r="BK52" s="209">
        <f t="shared" si="13"/>
        <v>2.1892999999999998</v>
      </c>
      <c r="BL52" s="209">
        <f t="shared" si="13"/>
        <v>2.1568000000000001</v>
      </c>
      <c r="BM52" s="209">
        <f t="shared" si="13"/>
        <v>2.1114999999999999</v>
      </c>
      <c r="BN52" s="209">
        <f t="shared" si="14"/>
        <v>2.0648</v>
      </c>
      <c r="BO52" s="209">
        <f t="shared" si="14"/>
        <v>1.9773000000000001</v>
      </c>
      <c r="BP52" s="209">
        <f t="shared" si="14"/>
        <v>1.9079999999999999</v>
      </c>
      <c r="BQ52" s="209">
        <f t="shared" si="14"/>
        <v>1.8859999999999999</v>
      </c>
      <c r="BR52" s="209">
        <f t="shared" si="14"/>
        <v>1.8671</v>
      </c>
      <c r="BS52" s="209">
        <f t="shared" si="14"/>
        <v>1.8102</v>
      </c>
      <c r="BT52" s="209">
        <f t="shared" si="14"/>
        <v>1.7638</v>
      </c>
      <c r="BU52" s="209">
        <f t="shared" si="14"/>
        <v>1.7311000000000001</v>
      </c>
      <c r="BV52" s="209">
        <f t="shared" si="14"/>
        <v>1.7018</v>
      </c>
      <c r="BW52" s="209">
        <f t="shared" si="14"/>
        <v>1.6735</v>
      </c>
      <c r="BX52" s="209">
        <f t="shared" si="14"/>
        <v>1.6398999999999999</v>
      </c>
      <c r="BY52" s="209">
        <f t="shared" si="14"/>
        <v>1.5862000000000001</v>
      </c>
      <c r="BZ52" s="209">
        <f t="shared" si="14"/>
        <v>1.518</v>
      </c>
      <c r="CA52" s="209">
        <f t="shared" si="14"/>
        <v>1.4538</v>
      </c>
      <c r="CB52" s="209">
        <f t="shared" si="14"/>
        <v>1.4145000000000001</v>
      </c>
      <c r="CC52" s="209">
        <f t="shared" si="14"/>
        <v>1.3069999999999999</v>
      </c>
      <c r="CD52" s="209">
        <f>VLOOKUP($A52,$A$11:$CE$15,CD$49)</f>
        <v>1.1152</v>
      </c>
      <c r="CE52" s="209">
        <f t="shared" ref="CE52:CE89" si="16">VLOOKUP($A52,$A$11:$CE$15,CE$49)</f>
        <v>1.0290999999999999</v>
      </c>
      <c r="CF52" s="209">
        <f t="shared" si="15"/>
        <v>1</v>
      </c>
    </row>
    <row r="53" spans="1:84" outlineLevel="1" x14ac:dyDescent="0.2">
      <c r="A53" s="204">
        <v>1</v>
      </c>
      <c r="B53" s="205" t="s">
        <v>171</v>
      </c>
      <c r="C53" s="7"/>
      <c r="D53" s="1">
        <v>60</v>
      </c>
      <c r="E53" s="206">
        <v>70</v>
      </c>
      <c r="F53" s="207">
        <f t="shared" si="10"/>
        <v>22.9298</v>
      </c>
      <c r="G53" s="208">
        <f t="shared" si="10"/>
        <v>19.803000000000001</v>
      </c>
      <c r="H53" s="208">
        <f t="shared" si="10"/>
        <v>18.152799999999999</v>
      </c>
      <c r="I53" s="208">
        <f t="shared" si="10"/>
        <v>15.939</v>
      </c>
      <c r="J53" s="209">
        <f t="shared" si="10"/>
        <v>16.756399999999999</v>
      </c>
      <c r="K53" s="209">
        <f t="shared" si="10"/>
        <v>14.5222</v>
      </c>
      <c r="L53" s="209">
        <f t="shared" si="10"/>
        <v>13.614599999999999</v>
      </c>
      <c r="M53" s="209">
        <f t="shared" si="10"/>
        <v>14.053800000000001</v>
      </c>
      <c r="N53" s="209">
        <f t="shared" si="10"/>
        <v>14.053800000000001</v>
      </c>
      <c r="O53" s="209">
        <f t="shared" si="10"/>
        <v>13.3367</v>
      </c>
      <c r="P53" s="209">
        <f t="shared" si="10"/>
        <v>12.9406</v>
      </c>
      <c r="Q53" s="209">
        <f t="shared" si="10"/>
        <v>12.4476</v>
      </c>
      <c r="R53" s="209">
        <f t="shared" si="10"/>
        <v>12.101900000000001</v>
      </c>
      <c r="S53" s="209">
        <f t="shared" si="10"/>
        <v>11.774800000000001</v>
      </c>
      <c r="T53" s="209">
        <f t="shared" si="10"/>
        <v>10.9832</v>
      </c>
      <c r="U53" s="209">
        <f t="shared" si="10"/>
        <v>10.2913</v>
      </c>
      <c r="V53" s="209">
        <f t="shared" si="11"/>
        <v>9.6103000000000005</v>
      </c>
      <c r="W53" s="209">
        <f t="shared" si="11"/>
        <v>9.1399000000000008</v>
      </c>
      <c r="X53" s="209">
        <f t="shared" si="11"/>
        <v>8.8310999999999993</v>
      </c>
      <c r="Y53" s="209">
        <f t="shared" si="11"/>
        <v>8.4870000000000001</v>
      </c>
      <c r="Z53" s="209">
        <f t="shared" si="11"/>
        <v>8.2721999999999998</v>
      </c>
      <c r="AA53" s="209">
        <f t="shared" si="11"/>
        <v>8.7133000000000003</v>
      </c>
      <c r="AB53" s="209">
        <f t="shared" si="11"/>
        <v>8.2721999999999998</v>
      </c>
      <c r="AC53" s="209">
        <f t="shared" si="11"/>
        <v>7.6433</v>
      </c>
      <c r="AD53" s="209">
        <f t="shared" si="11"/>
        <v>6.4702999999999999</v>
      </c>
      <c r="AE53" s="209">
        <f t="shared" si="11"/>
        <v>5.8348000000000004</v>
      </c>
      <c r="AF53" s="209">
        <f t="shared" si="11"/>
        <v>5.5617000000000001</v>
      </c>
      <c r="AG53" s="209">
        <f t="shared" si="11"/>
        <v>5.2489999999999997</v>
      </c>
      <c r="AH53" s="209">
        <f t="shared" si="11"/>
        <v>4.9508000000000001</v>
      </c>
      <c r="AI53" s="209">
        <f t="shared" si="11"/>
        <v>4.8228999999999997</v>
      </c>
      <c r="AJ53" s="209">
        <f t="shared" si="11"/>
        <v>4.6512000000000002</v>
      </c>
      <c r="AK53" s="209">
        <f t="shared" si="11"/>
        <v>4.4607999999999999</v>
      </c>
      <c r="AL53" s="209">
        <f t="shared" si="12"/>
        <v>4.2712000000000003</v>
      </c>
      <c r="AM53" s="209">
        <f t="shared" si="12"/>
        <v>3.9725999999999999</v>
      </c>
      <c r="AN53" s="209">
        <f t="shared" si="12"/>
        <v>3.6105</v>
      </c>
      <c r="AO53" s="209">
        <f t="shared" si="12"/>
        <v>3.4036</v>
      </c>
      <c r="AP53" s="209">
        <f t="shared" si="12"/>
        <v>3.2675000000000001</v>
      </c>
      <c r="AQ53" s="209">
        <f t="shared" si="12"/>
        <v>3.2113</v>
      </c>
      <c r="AR53" s="209">
        <f t="shared" si="12"/>
        <v>3.1494</v>
      </c>
      <c r="AS53" s="209">
        <f t="shared" si="12"/>
        <v>3.1267999999999998</v>
      </c>
      <c r="AT53" s="209">
        <f t="shared" si="12"/>
        <v>3.0680999999999998</v>
      </c>
      <c r="AU53" s="209">
        <f t="shared" si="12"/>
        <v>2.9977</v>
      </c>
      <c r="AV53" s="209">
        <f t="shared" si="12"/>
        <v>2.9304999999999999</v>
      </c>
      <c r="AW53" s="209">
        <f t="shared" si="12"/>
        <v>2.8351000000000002</v>
      </c>
      <c r="AX53" s="209">
        <f t="shared" si="12"/>
        <v>2.6728000000000001</v>
      </c>
      <c r="AY53" s="209">
        <f t="shared" si="12"/>
        <v>2.5135000000000001</v>
      </c>
      <c r="AZ53" s="209">
        <f t="shared" si="12"/>
        <v>2.3677999999999999</v>
      </c>
      <c r="BA53" s="209">
        <f t="shared" si="12"/>
        <v>2.2890000000000001</v>
      </c>
      <c r="BB53" s="209">
        <f t="shared" si="13"/>
        <v>2.2418999999999998</v>
      </c>
      <c r="BC53" s="209">
        <f t="shared" si="13"/>
        <v>2.1930000000000001</v>
      </c>
      <c r="BD53" s="209">
        <f t="shared" si="13"/>
        <v>2.1856</v>
      </c>
      <c r="BE53" s="209">
        <f t="shared" si="13"/>
        <v>2.2002999999999999</v>
      </c>
      <c r="BF53" s="209">
        <f t="shared" si="13"/>
        <v>2.2115</v>
      </c>
      <c r="BG53" s="209">
        <f t="shared" si="13"/>
        <v>2.2227999999999999</v>
      </c>
      <c r="BH53" s="209">
        <f t="shared" si="13"/>
        <v>2.2078000000000002</v>
      </c>
      <c r="BI53" s="209">
        <f t="shared" si="13"/>
        <v>2.2002999999999999</v>
      </c>
      <c r="BJ53" s="209">
        <f t="shared" si="13"/>
        <v>2.1930000000000001</v>
      </c>
      <c r="BK53" s="209">
        <f t="shared" si="13"/>
        <v>2.1892999999999998</v>
      </c>
      <c r="BL53" s="209">
        <f t="shared" si="13"/>
        <v>2.1568000000000001</v>
      </c>
      <c r="BM53" s="209">
        <f t="shared" si="13"/>
        <v>2.1114999999999999</v>
      </c>
      <c r="BN53" s="209">
        <f t="shared" si="14"/>
        <v>2.0648</v>
      </c>
      <c r="BO53" s="209">
        <f t="shared" si="14"/>
        <v>1.9773000000000001</v>
      </c>
      <c r="BP53" s="209">
        <f t="shared" si="14"/>
        <v>1.9079999999999999</v>
      </c>
      <c r="BQ53" s="209">
        <f t="shared" si="14"/>
        <v>1.8859999999999999</v>
      </c>
      <c r="BR53" s="209">
        <f t="shared" si="14"/>
        <v>1.8671</v>
      </c>
      <c r="BS53" s="209">
        <f t="shared" si="14"/>
        <v>1.8102</v>
      </c>
      <c r="BT53" s="209">
        <f t="shared" si="14"/>
        <v>1.7638</v>
      </c>
      <c r="BU53" s="209">
        <f t="shared" si="14"/>
        <v>1.7311000000000001</v>
      </c>
      <c r="BV53" s="209">
        <f t="shared" si="14"/>
        <v>1.7018</v>
      </c>
      <c r="BW53" s="209">
        <f t="shared" si="14"/>
        <v>1.6735</v>
      </c>
      <c r="BX53" s="209">
        <f t="shared" si="14"/>
        <v>1.6398999999999999</v>
      </c>
      <c r="BY53" s="209">
        <f t="shared" si="14"/>
        <v>1.5862000000000001</v>
      </c>
      <c r="BZ53" s="209">
        <f t="shared" si="14"/>
        <v>1.518</v>
      </c>
      <c r="CA53" s="209">
        <f t="shared" si="14"/>
        <v>1.4538</v>
      </c>
      <c r="CB53" s="209">
        <f t="shared" si="14"/>
        <v>1.4145000000000001</v>
      </c>
      <c r="CC53" s="209">
        <f t="shared" si="14"/>
        <v>1.3069999999999999</v>
      </c>
      <c r="CD53" s="209">
        <f t="shared" ref="BX53:CD68" si="17">VLOOKUP($A53,$A$11:$CE$15,CD$49)</f>
        <v>1.1152</v>
      </c>
      <c r="CE53" s="209">
        <f t="shared" si="16"/>
        <v>1.0290999999999999</v>
      </c>
      <c r="CF53" s="209">
        <f t="shared" si="15"/>
        <v>1</v>
      </c>
    </row>
    <row r="54" spans="1:84" outlineLevel="1" x14ac:dyDescent="0.2">
      <c r="A54" s="204">
        <v>5</v>
      </c>
      <c r="B54" s="300" t="s">
        <v>327</v>
      </c>
      <c r="C54" s="7"/>
      <c r="D54" s="1">
        <v>23</v>
      </c>
      <c r="E54" s="206">
        <v>27</v>
      </c>
      <c r="F54" s="208">
        <f t="shared" si="10"/>
        <v>0</v>
      </c>
      <c r="G54" s="208">
        <f t="shared" si="10"/>
        <v>0</v>
      </c>
      <c r="H54" s="208">
        <f t="shared" si="10"/>
        <v>0</v>
      </c>
      <c r="I54" s="208">
        <f t="shared" si="10"/>
        <v>5.2327000000000004</v>
      </c>
      <c r="J54" s="209">
        <f t="shared" si="10"/>
        <v>5.3639999999999999</v>
      </c>
      <c r="K54" s="209">
        <f t="shared" si="10"/>
        <v>4.5461</v>
      </c>
      <c r="L54" s="209">
        <f t="shared" si="10"/>
        <v>4.4207000000000001</v>
      </c>
      <c r="M54" s="209">
        <f t="shared" si="10"/>
        <v>4.5461</v>
      </c>
      <c r="N54" s="209">
        <f t="shared" si="10"/>
        <v>4.6281999999999996</v>
      </c>
      <c r="O54" s="209">
        <f t="shared" si="10"/>
        <v>4.5461</v>
      </c>
      <c r="P54" s="209">
        <f t="shared" si="10"/>
        <v>4.4513999999999996</v>
      </c>
      <c r="Q54" s="209">
        <f t="shared" si="10"/>
        <v>4.3754</v>
      </c>
      <c r="R54" s="209">
        <f t="shared" si="10"/>
        <v>4.4055</v>
      </c>
      <c r="S54" s="209">
        <f t="shared" si="10"/>
        <v>4.4207000000000001</v>
      </c>
      <c r="T54" s="209">
        <f t="shared" si="10"/>
        <v>4.3754</v>
      </c>
      <c r="U54" s="209">
        <f t="shared" si="10"/>
        <v>4.3164999999999996</v>
      </c>
      <c r="V54" s="209">
        <f t="shared" si="11"/>
        <v>4.3019999999999996</v>
      </c>
      <c r="W54" s="209">
        <f t="shared" si="11"/>
        <v>4.2732999999999999</v>
      </c>
      <c r="X54" s="209">
        <f t="shared" si="11"/>
        <v>4.2032999999999996</v>
      </c>
      <c r="Y54" s="209">
        <f t="shared" si="11"/>
        <v>4.0957999999999997</v>
      </c>
      <c r="Z54" s="209">
        <f t="shared" si="11"/>
        <v>4.0442</v>
      </c>
      <c r="AA54" s="209">
        <f t="shared" si="11"/>
        <v>4.0957999999999997</v>
      </c>
      <c r="AB54" s="209">
        <f t="shared" si="11"/>
        <v>4.0957999999999997</v>
      </c>
      <c r="AC54" s="209">
        <f t="shared" si="11"/>
        <v>4.0313999999999997</v>
      </c>
      <c r="AD54" s="209">
        <f t="shared" si="11"/>
        <v>3.8382999999999998</v>
      </c>
      <c r="AE54" s="209">
        <f t="shared" si="11"/>
        <v>3.6945000000000001</v>
      </c>
      <c r="AF54" s="209">
        <f t="shared" si="11"/>
        <v>3.581</v>
      </c>
      <c r="AG54" s="209">
        <f t="shared" si="11"/>
        <v>3.3736999999999999</v>
      </c>
      <c r="AH54" s="209">
        <f t="shared" si="11"/>
        <v>2.9676</v>
      </c>
      <c r="AI54" s="209">
        <f t="shared" si="11"/>
        <v>2.8426</v>
      </c>
      <c r="AJ54" s="209">
        <f t="shared" si="11"/>
        <v>2.7393000000000001</v>
      </c>
      <c r="AK54" s="209">
        <f t="shared" si="11"/>
        <v>2.6652999999999998</v>
      </c>
      <c r="AL54" s="209">
        <f t="shared" si="12"/>
        <v>2.6324000000000001</v>
      </c>
      <c r="AM54" s="209">
        <f t="shared" si="12"/>
        <v>2.5386000000000002</v>
      </c>
      <c r="AN54" s="209">
        <f t="shared" si="12"/>
        <v>2.3828999999999998</v>
      </c>
      <c r="AO54" s="209">
        <f t="shared" si="12"/>
        <v>2.2334000000000001</v>
      </c>
      <c r="AP54" s="209">
        <f t="shared" si="12"/>
        <v>2.1015999999999999</v>
      </c>
      <c r="AQ54" s="209">
        <f t="shared" si="12"/>
        <v>2.0644</v>
      </c>
      <c r="AR54" s="209">
        <f t="shared" si="12"/>
        <v>2.0063</v>
      </c>
      <c r="AS54" s="209">
        <f t="shared" si="12"/>
        <v>1.9632000000000001</v>
      </c>
      <c r="AT54" s="209">
        <f t="shared" si="12"/>
        <v>1.9783999999999999</v>
      </c>
      <c r="AU54" s="209">
        <f t="shared" si="12"/>
        <v>2.0253000000000001</v>
      </c>
      <c r="AV54" s="209">
        <f t="shared" si="12"/>
        <v>1.9968999999999999</v>
      </c>
      <c r="AW54" s="209">
        <f t="shared" si="12"/>
        <v>1.9454</v>
      </c>
      <c r="AX54" s="209">
        <f t="shared" si="12"/>
        <v>1.9162999999999999</v>
      </c>
      <c r="AY54" s="209">
        <f t="shared" si="12"/>
        <v>1.8743000000000001</v>
      </c>
      <c r="AZ54" s="209">
        <f t="shared" si="12"/>
        <v>1.8472999999999999</v>
      </c>
      <c r="BA54" s="209">
        <f t="shared" si="12"/>
        <v>1.8472999999999999</v>
      </c>
      <c r="BB54" s="209">
        <f t="shared" si="13"/>
        <v>1.8420000000000001</v>
      </c>
      <c r="BC54" s="209">
        <f t="shared" si="13"/>
        <v>1.8082</v>
      </c>
      <c r="BD54" s="209">
        <f t="shared" si="13"/>
        <v>1.8392999999999999</v>
      </c>
      <c r="BE54" s="209">
        <f t="shared" si="13"/>
        <v>1.8184</v>
      </c>
      <c r="BF54" s="209">
        <f t="shared" si="13"/>
        <v>1.8184</v>
      </c>
      <c r="BG54" s="209">
        <f t="shared" si="13"/>
        <v>1.8472999999999999</v>
      </c>
      <c r="BH54" s="209">
        <f t="shared" si="13"/>
        <v>1.8132999999999999</v>
      </c>
      <c r="BI54" s="209">
        <f t="shared" si="13"/>
        <v>1.7562</v>
      </c>
      <c r="BJ54" s="209">
        <f t="shared" si="13"/>
        <v>1.7658</v>
      </c>
      <c r="BK54" s="209">
        <f t="shared" si="13"/>
        <v>1.7395</v>
      </c>
      <c r="BL54" s="209">
        <f t="shared" si="13"/>
        <v>1.7161999999999999</v>
      </c>
      <c r="BM54" s="209">
        <f t="shared" si="13"/>
        <v>1.6520999999999999</v>
      </c>
      <c r="BN54" s="209">
        <f t="shared" si="14"/>
        <v>1.5691999999999999</v>
      </c>
      <c r="BO54" s="209">
        <f t="shared" si="14"/>
        <v>1.5502</v>
      </c>
      <c r="BP54" s="209">
        <f t="shared" si="14"/>
        <v>1.4753000000000001</v>
      </c>
      <c r="BQ54" s="209">
        <f t="shared" si="14"/>
        <v>1.5262</v>
      </c>
      <c r="BR54" s="209">
        <f t="shared" si="14"/>
        <v>1.5136000000000001</v>
      </c>
      <c r="BS54" s="209">
        <f t="shared" si="14"/>
        <v>1.4437</v>
      </c>
      <c r="BT54" s="209">
        <f t="shared" si="14"/>
        <v>1.4244000000000001</v>
      </c>
      <c r="BU54" s="209">
        <f t="shared" si="14"/>
        <v>1.4229000000000001</v>
      </c>
      <c r="BV54" s="209">
        <f t="shared" si="14"/>
        <v>1.4323999999999999</v>
      </c>
      <c r="BW54" s="209">
        <f t="shared" si="14"/>
        <v>1.4519</v>
      </c>
      <c r="BX54" s="209">
        <f t="shared" si="17"/>
        <v>1.4719</v>
      </c>
      <c r="BY54" s="209">
        <f t="shared" si="17"/>
        <v>1.4356</v>
      </c>
      <c r="BZ54" s="209">
        <f t="shared" si="17"/>
        <v>1.4026000000000001</v>
      </c>
      <c r="CA54" s="209">
        <f t="shared" si="17"/>
        <v>1.3858999999999999</v>
      </c>
      <c r="CB54" s="209">
        <f t="shared" si="17"/>
        <v>1.3919999999999999</v>
      </c>
      <c r="CC54" s="209">
        <f t="shared" si="17"/>
        <v>1.282</v>
      </c>
      <c r="CD54" s="209">
        <f t="shared" si="17"/>
        <v>0.99460000000000004</v>
      </c>
      <c r="CE54" s="209">
        <f t="shared" si="16"/>
        <v>0.98309999999999997</v>
      </c>
      <c r="CF54" s="209">
        <f t="shared" si="15"/>
        <v>1</v>
      </c>
    </row>
    <row r="55" spans="1:84" outlineLevel="1" x14ac:dyDescent="0.2">
      <c r="A55" s="204">
        <v>5</v>
      </c>
      <c r="B55" s="205" t="s">
        <v>173</v>
      </c>
      <c r="C55" s="7"/>
      <c r="D55" s="1">
        <v>8</v>
      </c>
      <c r="E55" s="206">
        <v>10</v>
      </c>
      <c r="F55" s="208">
        <f t="shared" si="10"/>
        <v>0</v>
      </c>
      <c r="G55" s="208">
        <f t="shared" si="10"/>
        <v>0</v>
      </c>
      <c r="H55" s="208">
        <f t="shared" si="10"/>
        <v>0</v>
      </c>
      <c r="I55" s="208">
        <f t="shared" si="10"/>
        <v>5.2327000000000004</v>
      </c>
      <c r="J55" s="209">
        <f t="shared" si="10"/>
        <v>5.3639999999999999</v>
      </c>
      <c r="K55" s="209">
        <f t="shared" si="10"/>
        <v>4.5461</v>
      </c>
      <c r="L55" s="209">
        <f t="shared" si="10"/>
        <v>4.4207000000000001</v>
      </c>
      <c r="M55" s="209">
        <f t="shared" si="10"/>
        <v>4.5461</v>
      </c>
      <c r="N55" s="209">
        <f t="shared" si="10"/>
        <v>4.6281999999999996</v>
      </c>
      <c r="O55" s="209">
        <f t="shared" si="10"/>
        <v>4.5461</v>
      </c>
      <c r="P55" s="209">
        <f t="shared" si="10"/>
        <v>4.4513999999999996</v>
      </c>
      <c r="Q55" s="209">
        <f t="shared" si="10"/>
        <v>4.3754</v>
      </c>
      <c r="R55" s="209">
        <f t="shared" si="10"/>
        <v>4.4055</v>
      </c>
      <c r="S55" s="209">
        <f t="shared" si="10"/>
        <v>4.4207000000000001</v>
      </c>
      <c r="T55" s="209">
        <f t="shared" si="10"/>
        <v>4.3754</v>
      </c>
      <c r="U55" s="209">
        <f t="shared" si="10"/>
        <v>4.3164999999999996</v>
      </c>
      <c r="V55" s="209">
        <f t="shared" si="11"/>
        <v>4.3019999999999996</v>
      </c>
      <c r="W55" s="209">
        <f t="shared" si="11"/>
        <v>4.2732999999999999</v>
      </c>
      <c r="X55" s="209">
        <f t="shared" si="11"/>
        <v>4.2032999999999996</v>
      </c>
      <c r="Y55" s="209">
        <f t="shared" si="11"/>
        <v>4.0957999999999997</v>
      </c>
      <c r="Z55" s="209">
        <f t="shared" si="11"/>
        <v>4.0442</v>
      </c>
      <c r="AA55" s="209">
        <f t="shared" si="11"/>
        <v>4.0957999999999997</v>
      </c>
      <c r="AB55" s="209">
        <f t="shared" si="11"/>
        <v>4.0957999999999997</v>
      </c>
      <c r="AC55" s="209">
        <f t="shared" si="11"/>
        <v>4.0313999999999997</v>
      </c>
      <c r="AD55" s="209">
        <f t="shared" si="11"/>
        <v>3.8382999999999998</v>
      </c>
      <c r="AE55" s="209">
        <f t="shared" si="11"/>
        <v>3.6945000000000001</v>
      </c>
      <c r="AF55" s="209">
        <f t="shared" si="11"/>
        <v>3.581</v>
      </c>
      <c r="AG55" s="209">
        <f t="shared" si="11"/>
        <v>3.3736999999999999</v>
      </c>
      <c r="AH55" s="209">
        <f t="shared" si="11"/>
        <v>2.9676</v>
      </c>
      <c r="AI55" s="209">
        <f t="shared" si="11"/>
        <v>2.8426</v>
      </c>
      <c r="AJ55" s="209">
        <f t="shared" si="11"/>
        <v>2.7393000000000001</v>
      </c>
      <c r="AK55" s="209">
        <f t="shared" si="11"/>
        <v>2.6652999999999998</v>
      </c>
      <c r="AL55" s="209">
        <f t="shared" si="12"/>
        <v>2.6324000000000001</v>
      </c>
      <c r="AM55" s="209">
        <f t="shared" si="12"/>
        <v>2.5386000000000002</v>
      </c>
      <c r="AN55" s="209">
        <f t="shared" si="12"/>
        <v>2.3828999999999998</v>
      </c>
      <c r="AO55" s="209">
        <f t="shared" si="12"/>
        <v>2.2334000000000001</v>
      </c>
      <c r="AP55" s="209">
        <f t="shared" si="12"/>
        <v>2.1015999999999999</v>
      </c>
      <c r="AQ55" s="209">
        <f t="shared" si="12"/>
        <v>2.0644</v>
      </c>
      <c r="AR55" s="209">
        <f t="shared" si="12"/>
        <v>2.0063</v>
      </c>
      <c r="AS55" s="209">
        <f t="shared" si="12"/>
        <v>1.9632000000000001</v>
      </c>
      <c r="AT55" s="209">
        <f t="shared" si="12"/>
        <v>1.9783999999999999</v>
      </c>
      <c r="AU55" s="209">
        <f t="shared" si="12"/>
        <v>2.0253000000000001</v>
      </c>
      <c r="AV55" s="209">
        <f t="shared" si="12"/>
        <v>1.9968999999999999</v>
      </c>
      <c r="AW55" s="209">
        <f t="shared" si="12"/>
        <v>1.9454</v>
      </c>
      <c r="AX55" s="209">
        <f t="shared" si="12"/>
        <v>1.9162999999999999</v>
      </c>
      <c r="AY55" s="209">
        <f t="shared" si="12"/>
        <v>1.8743000000000001</v>
      </c>
      <c r="AZ55" s="209">
        <f t="shared" si="12"/>
        <v>1.8472999999999999</v>
      </c>
      <c r="BA55" s="209">
        <f t="shared" si="12"/>
        <v>1.8472999999999999</v>
      </c>
      <c r="BB55" s="209">
        <f t="shared" si="13"/>
        <v>1.8420000000000001</v>
      </c>
      <c r="BC55" s="209">
        <f t="shared" si="13"/>
        <v>1.8082</v>
      </c>
      <c r="BD55" s="209">
        <f t="shared" si="13"/>
        <v>1.8392999999999999</v>
      </c>
      <c r="BE55" s="209">
        <f t="shared" si="13"/>
        <v>1.8184</v>
      </c>
      <c r="BF55" s="209">
        <f t="shared" si="13"/>
        <v>1.8184</v>
      </c>
      <c r="BG55" s="209">
        <f t="shared" si="13"/>
        <v>1.8472999999999999</v>
      </c>
      <c r="BH55" s="209">
        <f t="shared" si="13"/>
        <v>1.8132999999999999</v>
      </c>
      <c r="BI55" s="209">
        <f t="shared" si="13"/>
        <v>1.7562</v>
      </c>
      <c r="BJ55" s="209">
        <f t="shared" si="13"/>
        <v>1.7658</v>
      </c>
      <c r="BK55" s="209">
        <f t="shared" si="13"/>
        <v>1.7395</v>
      </c>
      <c r="BL55" s="209">
        <f t="shared" si="13"/>
        <v>1.7161999999999999</v>
      </c>
      <c r="BM55" s="209">
        <f t="shared" si="13"/>
        <v>1.6520999999999999</v>
      </c>
      <c r="BN55" s="209">
        <f t="shared" si="14"/>
        <v>1.5691999999999999</v>
      </c>
      <c r="BO55" s="209">
        <f t="shared" si="14"/>
        <v>1.5502</v>
      </c>
      <c r="BP55" s="209">
        <f t="shared" si="14"/>
        <v>1.4753000000000001</v>
      </c>
      <c r="BQ55" s="209">
        <f t="shared" si="14"/>
        <v>1.5262</v>
      </c>
      <c r="BR55" s="209">
        <f t="shared" si="14"/>
        <v>1.5136000000000001</v>
      </c>
      <c r="BS55" s="209">
        <f t="shared" si="14"/>
        <v>1.4437</v>
      </c>
      <c r="BT55" s="209">
        <f t="shared" si="14"/>
        <v>1.4244000000000001</v>
      </c>
      <c r="BU55" s="209">
        <f t="shared" si="14"/>
        <v>1.4229000000000001</v>
      </c>
      <c r="BV55" s="209">
        <f t="shared" si="14"/>
        <v>1.4323999999999999</v>
      </c>
      <c r="BW55" s="209">
        <f t="shared" si="14"/>
        <v>1.4519</v>
      </c>
      <c r="BX55" s="209">
        <f t="shared" si="17"/>
        <v>1.4719</v>
      </c>
      <c r="BY55" s="209">
        <f t="shared" si="17"/>
        <v>1.4356</v>
      </c>
      <c r="BZ55" s="209">
        <f t="shared" si="17"/>
        <v>1.4026000000000001</v>
      </c>
      <c r="CA55" s="209">
        <f t="shared" si="17"/>
        <v>1.3858999999999999</v>
      </c>
      <c r="CB55" s="209">
        <f t="shared" si="17"/>
        <v>1.3919999999999999</v>
      </c>
      <c r="CC55" s="209">
        <f t="shared" si="17"/>
        <v>1.282</v>
      </c>
      <c r="CD55" s="209">
        <f t="shared" si="17"/>
        <v>0.99460000000000004</v>
      </c>
      <c r="CE55" s="209">
        <f t="shared" si="16"/>
        <v>0.98309999999999997</v>
      </c>
      <c r="CF55" s="209">
        <f t="shared" si="15"/>
        <v>1</v>
      </c>
    </row>
    <row r="56" spans="1:84" outlineLevel="1" x14ac:dyDescent="0.2">
      <c r="A56" s="204">
        <v>5</v>
      </c>
      <c r="B56" s="205" t="s">
        <v>328</v>
      </c>
      <c r="C56" s="7"/>
      <c r="D56" s="1">
        <v>14</v>
      </c>
      <c r="E56" s="206">
        <v>18</v>
      </c>
      <c r="F56" s="208">
        <f t="shared" si="10"/>
        <v>0</v>
      </c>
      <c r="G56" s="208">
        <f t="shared" si="10"/>
        <v>0</v>
      </c>
      <c r="H56" s="208">
        <f t="shared" si="10"/>
        <v>0</v>
      </c>
      <c r="I56" s="208">
        <f t="shared" si="10"/>
        <v>5.2327000000000004</v>
      </c>
      <c r="J56" s="209">
        <f t="shared" si="10"/>
        <v>5.3639999999999999</v>
      </c>
      <c r="K56" s="209">
        <f t="shared" si="10"/>
        <v>4.5461</v>
      </c>
      <c r="L56" s="209">
        <f t="shared" si="10"/>
        <v>4.4207000000000001</v>
      </c>
      <c r="M56" s="209">
        <f t="shared" si="10"/>
        <v>4.5461</v>
      </c>
      <c r="N56" s="209">
        <f t="shared" si="10"/>
        <v>4.6281999999999996</v>
      </c>
      <c r="O56" s="209">
        <f t="shared" si="10"/>
        <v>4.5461</v>
      </c>
      <c r="P56" s="209">
        <f t="shared" si="10"/>
        <v>4.4513999999999996</v>
      </c>
      <c r="Q56" s="209">
        <f t="shared" si="10"/>
        <v>4.3754</v>
      </c>
      <c r="R56" s="209">
        <f t="shared" si="10"/>
        <v>4.4055</v>
      </c>
      <c r="S56" s="209">
        <f t="shared" si="10"/>
        <v>4.4207000000000001</v>
      </c>
      <c r="T56" s="209">
        <f t="shared" si="10"/>
        <v>4.3754</v>
      </c>
      <c r="U56" s="209">
        <f t="shared" si="10"/>
        <v>4.3164999999999996</v>
      </c>
      <c r="V56" s="209">
        <f t="shared" si="11"/>
        <v>4.3019999999999996</v>
      </c>
      <c r="W56" s="209">
        <f t="shared" si="11"/>
        <v>4.2732999999999999</v>
      </c>
      <c r="X56" s="209">
        <f t="shared" si="11"/>
        <v>4.2032999999999996</v>
      </c>
      <c r="Y56" s="209">
        <f t="shared" si="11"/>
        <v>4.0957999999999997</v>
      </c>
      <c r="Z56" s="209">
        <f t="shared" si="11"/>
        <v>4.0442</v>
      </c>
      <c r="AA56" s="209">
        <f t="shared" si="11"/>
        <v>4.0957999999999997</v>
      </c>
      <c r="AB56" s="209">
        <f t="shared" si="11"/>
        <v>4.0957999999999997</v>
      </c>
      <c r="AC56" s="209">
        <f t="shared" si="11"/>
        <v>4.0313999999999997</v>
      </c>
      <c r="AD56" s="209">
        <f t="shared" si="11"/>
        <v>3.8382999999999998</v>
      </c>
      <c r="AE56" s="209">
        <f t="shared" si="11"/>
        <v>3.6945000000000001</v>
      </c>
      <c r="AF56" s="209">
        <f t="shared" si="11"/>
        <v>3.581</v>
      </c>
      <c r="AG56" s="209">
        <f t="shared" si="11"/>
        <v>3.3736999999999999</v>
      </c>
      <c r="AH56" s="209">
        <f t="shared" si="11"/>
        <v>2.9676</v>
      </c>
      <c r="AI56" s="209">
        <f t="shared" si="11"/>
        <v>2.8426</v>
      </c>
      <c r="AJ56" s="209">
        <f t="shared" si="11"/>
        <v>2.7393000000000001</v>
      </c>
      <c r="AK56" s="209">
        <f t="shared" si="11"/>
        <v>2.6652999999999998</v>
      </c>
      <c r="AL56" s="209">
        <f t="shared" si="12"/>
        <v>2.6324000000000001</v>
      </c>
      <c r="AM56" s="209">
        <f t="shared" si="12"/>
        <v>2.5386000000000002</v>
      </c>
      <c r="AN56" s="209">
        <f t="shared" si="12"/>
        <v>2.3828999999999998</v>
      </c>
      <c r="AO56" s="209">
        <f t="shared" si="12"/>
        <v>2.2334000000000001</v>
      </c>
      <c r="AP56" s="209">
        <f t="shared" si="12"/>
        <v>2.1015999999999999</v>
      </c>
      <c r="AQ56" s="209">
        <f t="shared" si="12"/>
        <v>2.0644</v>
      </c>
      <c r="AR56" s="209">
        <f t="shared" si="12"/>
        <v>2.0063</v>
      </c>
      <c r="AS56" s="209">
        <f t="shared" si="12"/>
        <v>1.9632000000000001</v>
      </c>
      <c r="AT56" s="209">
        <f t="shared" si="12"/>
        <v>1.9783999999999999</v>
      </c>
      <c r="AU56" s="209">
        <f t="shared" si="12"/>
        <v>2.0253000000000001</v>
      </c>
      <c r="AV56" s="209">
        <f t="shared" si="12"/>
        <v>1.9968999999999999</v>
      </c>
      <c r="AW56" s="209">
        <f t="shared" si="12"/>
        <v>1.9454</v>
      </c>
      <c r="AX56" s="209">
        <f t="shared" si="12"/>
        <v>1.9162999999999999</v>
      </c>
      <c r="AY56" s="209">
        <f t="shared" si="12"/>
        <v>1.8743000000000001</v>
      </c>
      <c r="AZ56" s="209">
        <f t="shared" si="12"/>
        <v>1.8472999999999999</v>
      </c>
      <c r="BA56" s="209">
        <f t="shared" si="12"/>
        <v>1.8472999999999999</v>
      </c>
      <c r="BB56" s="209">
        <f t="shared" si="13"/>
        <v>1.8420000000000001</v>
      </c>
      <c r="BC56" s="209">
        <f t="shared" si="13"/>
        <v>1.8082</v>
      </c>
      <c r="BD56" s="209">
        <f t="shared" si="13"/>
        <v>1.8392999999999999</v>
      </c>
      <c r="BE56" s="209">
        <f t="shared" si="13"/>
        <v>1.8184</v>
      </c>
      <c r="BF56" s="209">
        <f t="shared" si="13"/>
        <v>1.8184</v>
      </c>
      <c r="BG56" s="209">
        <f t="shared" si="13"/>
        <v>1.8472999999999999</v>
      </c>
      <c r="BH56" s="209">
        <f t="shared" si="13"/>
        <v>1.8132999999999999</v>
      </c>
      <c r="BI56" s="209">
        <f t="shared" si="13"/>
        <v>1.7562</v>
      </c>
      <c r="BJ56" s="209">
        <f t="shared" si="13"/>
        <v>1.7658</v>
      </c>
      <c r="BK56" s="209">
        <f t="shared" si="13"/>
        <v>1.7395</v>
      </c>
      <c r="BL56" s="209">
        <f t="shared" si="13"/>
        <v>1.7161999999999999</v>
      </c>
      <c r="BM56" s="209">
        <f t="shared" si="13"/>
        <v>1.6520999999999999</v>
      </c>
      <c r="BN56" s="209">
        <f t="shared" si="14"/>
        <v>1.5691999999999999</v>
      </c>
      <c r="BO56" s="209">
        <f t="shared" si="14"/>
        <v>1.5502</v>
      </c>
      <c r="BP56" s="209">
        <f t="shared" si="14"/>
        <v>1.4753000000000001</v>
      </c>
      <c r="BQ56" s="209">
        <f t="shared" si="14"/>
        <v>1.5262</v>
      </c>
      <c r="BR56" s="209">
        <f t="shared" si="14"/>
        <v>1.5136000000000001</v>
      </c>
      <c r="BS56" s="209">
        <f t="shared" si="14"/>
        <v>1.4437</v>
      </c>
      <c r="BT56" s="209">
        <f t="shared" si="14"/>
        <v>1.4244000000000001</v>
      </c>
      <c r="BU56" s="209">
        <f t="shared" si="14"/>
        <v>1.4229000000000001</v>
      </c>
      <c r="BV56" s="209">
        <f t="shared" si="14"/>
        <v>1.4323999999999999</v>
      </c>
      <c r="BW56" s="209">
        <f t="shared" si="14"/>
        <v>1.4519</v>
      </c>
      <c r="BX56" s="209">
        <f t="shared" si="17"/>
        <v>1.4719</v>
      </c>
      <c r="BY56" s="209">
        <f t="shared" si="17"/>
        <v>1.4356</v>
      </c>
      <c r="BZ56" s="209">
        <f t="shared" si="17"/>
        <v>1.4026000000000001</v>
      </c>
      <c r="CA56" s="209">
        <f t="shared" si="17"/>
        <v>1.3858999999999999</v>
      </c>
      <c r="CB56" s="209">
        <f t="shared" si="17"/>
        <v>1.3919999999999999</v>
      </c>
      <c r="CC56" s="209">
        <f t="shared" si="17"/>
        <v>1.282</v>
      </c>
      <c r="CD56" s="209">
        <f t="shared" si="17"/>
        <v>0.99460000000000004</v>
      </c>
      <c r="CE56" s="209">
        <f t="shared" si="16"/>
        <v>0.98309999999999997</v>
      </c>
      <c r="CF56" s="209">
        <f t="shared" si="15"/>
        <v>1</v>
      </c>
    </row>
    <row r="57" spans="1:84" outlineLevel="1" x14ac:dyDescent="0.2">
      <c r="A57" s="204">
        <v>5</v>
      </c>
      <c r="B57" s="205" t="s">
        <v>175</v>
      </c>
      <c r="C57" s="7"/>
      <c r="D57" s="1">
        <v>14</v>
      </c>
      <c r="E57" s="206">
        <v>25</v>
      </c>
      <c r="F57" s="208">
        <f t="shared" si="10"/>
        <v>0</v>
      </c>
      <c r="G57" s="208">
        <f t="shared" si="10"/>
        <v>0</v>
      </c>
      <c r="H57" s="208">
        <f t="shared" si="10"/>
        <v>0</v>
      </c>
      <c r="I57" s="208">
        <f t="shared" si="10"/>
        <v>5.2327000000000004</v>
      </c>
      <c r="J57" s="209">
        <f t="shared" si="10"/>
        <v>5.3639999999999999</v>
      </c>
      <c r="K57" s="209">
        <f t="shared" si="10"/>
        <v>4.5461</v>
      </c>
      <c r="L57" s="209">
        <f t="shared" si="10"/>
        <v>4.4207000000000001</v>
      </c>
      <c r="M57" s="209">
        <f t="shared" si="10"/>
        <v>4.5461</v>
      </c>
      <c r="N57" s="209">
        <f t="shared" si="10"/>
        <v>4.6281999999999996</v>
      </c>
      <c r="O57" s="209">
        <f t="shared" si="10"/>
        <v>4.5461</v>
      </c>
      <c r="P57" s="209">
        <f t="shared" si="10"/>
        <v>4.4513999999999996</v>
      </c>
      <c r="Q57" s="209">
        <f t="shared" si="10"/>
        <v>4.3754</v>
      </c>
      <c r="R57" s="209">
        <f t="shared" si="10"/>
        <v>4.4055</v>
      </c>
      <c r="S57" s="209">
        <f t="shared" si="10"/>
        <v>4.4207000000000001</v>
      </c>
      <c r="T57" s="209">
        <f t="shared" si="10"/>
        <v>4.3754</v>
      </c>
      <c r="U57" s="209">
        <f t="shared" si="10"/>
        <v>4.3164999999999996</v>
      </c>
      <c r="V57" s="209">
        <f t="shared" si="11"/>
        <v>4.3019999999999996</v>
      </c>
      <c r="W57" s="209">
        <f t="shared" si="11"/>
        <v>4.2732999999999999</v>
      </c>
      <c r="X57" s="209">
        <f t="shared" si="11"/>
        <v>4.2032999999999996</v>
      </c>
      <c r="Y57" s="209">
        <f t="shared" si="11"/>
        <v>4.0957999999999997</v>
      </c>
      <c r="Z57" s="209">
        <f t="shared" si="11"/>
        <v>4.0442</v>
      </c>
      <c r="AA57" s="209">
        <f t="shared" si="11"/>
        <v>4.0957999999999997</v>
      </c>
      <c r="AB57" s="209">
        <f t="shared" si="11"/>
        <v>4.0957999999999997</v>
      </c>
      <c r="AC57" s="209">
        <f t="shared" si="11"/>
        <v>4.0313999999999997</v>
      </c>
      <c r="AD57" s="209">
        <f t="shared" si="11"/>
        <v>3.8382999999999998</v>
      </c>
      <c r="AE57" s="209">
        <f t="shared" si="11"/>
        <v>3.6945000000000001</v>
      </c>
      <c r="AF57" s="209">
        <f t="shared" si="11"/>
        <v>3.581</v>
      </c>
      <c r="AG57" s="209">
        <f t="shared" si="11"/>
        <v>3.3736999999999999</v>
      </c>
      <c r="AH57" s="209">
        <f t="shared" si="11"/>
        <v>2.9676</v>
      </c>
      <c r="AI57" s="209">
        <f t="shared" si="11"/>
        <v>2.8426</v>
      </c>
      <c r="AJ57" s="209">
        <f t="shared" si="11"/>
        <v>2.7393000000000001</v>
      </c>
      <c r="AK57" s="209">
        <f t="shared" si="11"/>
        <v>2.6652999999999998</v>
      </c>
      <c r="AL57" s="209">
        <f t="shared" si="12"/>
        <v>2.6324000000000001</v>
      </c>
      <c r="AM57" s="209">
        <f t="shared" si="12"/>
        <v>2.5386000000000002</v>
      </c>
      <c r="AN57" s="209">
        <f t="shared" si="12"/>
        <v>2.3828999999999998</v>
      </c>
      <c r="AO57" s="209">
        <f t="shared" si="12"/>
        <v>2.2334000000000001</v>
      </c>
      <c r="AP57" s="209">
        <f t="shared" si="12"/>
        <v>2.1015999999999999</v>
      </c>
      <c r="AQ57" s="209">
        <f t="shared" si="12"/>
        <v>2.0644</v>
      </c>
      <c r="AR57" s="209">
        <f t="shared" si="12"/>
        <v>2.0063</v>
      </c>
      <c r="AS57" s="209">
        <f t="shared" si="12"/>
        <v>1.9632000000000001</v>
      </c>
      <c r="AT57" s="209">
        <f t="shared" si="12"/>
        <v>1.9783999999999999</v>
      </c>
      <c r="AU57" s="209">
        <f t="shared" si="12"/>
        <v>2.0253000000000001</v>
      </c>
      <c r="AV57" s="209">
        <f t="shared" si="12"/>
        <v>1.9968999999999999</v>
      </c>
      <c r="AW57" s="209">
        <f t="shared" si="12"/>
        <v>1.9454</v>
      </c>
      <c r="AX57" s="209">
        <f t="shared" si="12"/>
        <v>1.9162999999999999</v>
      </c>
      <c r="AY57" s="209">
        <f t="shared" si="12"/>
        <v>1.8743000000000001</v>
      </c>
      <c r="AZ57" s="209">
        <f t="shared" si="12"/>
        <v>1.8472999999999999</v>
      </c>
      <c r="BA57" s="209">
        <f t="shared" si="12"/>
        <v>1.8472999999999999</v>
      </c>
      <c r="BB57" s="209">
        <f t="shared" si="13"/>
        <v>1.8420000000000001</v>
      </c>
      <c r="BC57" s="209">
        <f t="shared" si="13"/>
        <v>1.8082</v>
      </c>
      <c r="BD57" s="209">
        <f t="shared" si="13"/>
        <v>1.8392999999999999</v>
      </c>
      <c r="BE57" s="209">
        <f t="shared" si="13"/>
        <v>1.8184</v>
      </c>
      <c r="BF57" s="209">
        <f t="shared" si="13"/>
        <v>1.8184</v>
      </c>
      <c r="BG57" s="209">
        <f t="shared" si="13"/>
        <v>1.8472999999999999</v>
      </c>
      <c r="BH57" s="209">
        <f t="shared" si="13"/>
        <v>1.8132999999999999</v>
      </c>
      <c r="BI57" s="209">
        <f t="shared" si="13"/>
        <v>1.7562</v>
      </c>
      <c r="BJ57" s="209">
        <f t="shared" si="13"/>
        <v>1.7658</v>
      </c>
      <c r="BK57" s="209">
        <f t="shared" si="13"/>
        <v>1.7395</v>
      </c>
      <c r="BL57" s="209">
        <f t="shared" si="13"/>
        <v>1.7161999999999999</v>
      </c>
      <c r="BM57" s="209">
        <f t="shared" si="13"/>
        <v>1.6520999999999999</v>
      </c>
      <c r="BN57" s="209">
        <f t="shared" si="14"/>
        <v>1.5691999999999999</v>
      </c>
      <c r="BO57" s="209">
        <f t="shared" si="14"/>
        <v>1.5502</v>
      </c>
      <c r="BP57" s="209">
        <f t="shared" si="14"/>
        <v>1.4753000000000001</v>
      </c>
      <c r="BQ57" s="209">
        <f t="shared" si="14"/>
        <v>1.5262</v>
      </c>
      <c r="BR57" s="209">
        <f t="shared" si="14"/>
        <v>1.5136000000000001</v>
      </c>
      <c r="BS57" s="209">
        <f t="shared" si="14"/>
        <v>1.4437</v>
      </c>
      <c r="BT57" s="209">
        <f t="shared" si="14"/>
        <v>1.4244000000000001</v>
      </c>
      <c r="BU57" s="209">
        <f t="shared" si="14"/>
        <v>1.4229000000000001</v>
      </c>
      <c r="BV57" s="209">
        <f t="shared" si="14"/>
        <v>1.4323999999999999</v>
      </c>
      <c r="BW57" s="209">
        <f t="shared" si="14"/>
        <v>1.4519</v>
      </c>
      <c r="BX57" s="209">
        <f t="shared" si="17"/>
        <v>1.4719</v>
      </c>
      <c r="BY57" s="209">
        <f t="shared" si="17"/>
        <v>1.4356</v>
      </c>
      <c r="BZ57" s="209">
        <f t="shared" si="17"/>
        <v>1.4026000000000001</v>
      </c>
      <c r="CA57" s="209">
        <f t="shared" si="17"/>
        <v>1.3858999999999999</v>
      </c>
      <c r="CB57" s="209">
        <f t="shared" si="17"/>
        <v>1.3919999999999999</v>
      </c>
      <c r="CC57" s="209">
        <f t="shared" si="17"/>
        <v>1.282</v>
      </c>
      <c r="CD57" s="209">
        <f t="shared" si="17"/>
        <v>0.99460000000000004</v>
      </c>
      <c r="CE57" s="209">
        <f t="shared" si="16"/>
        <v>0.98309999999999997</v>
      </c>
      <c r="CF57" s="209">
        <f t="shared" si="15"/>
        <v>1</v>
      </c>
    </row>
    <row r="58" spans="1:84" outlineLevel="1" x14ac:dyDescent="0.2">
      <c r="A58" s="204">
        <v>5</v>
      </c>
      <c r="B58" s="205" t="s">
        <v>176</v>
      </c>
      <c r="C58" s="7"/>
      <c r="D58" s="1">
        <v>4</v>
      </c>
      <c r="E58" s="206">
        <v>8</v>
      </c>
      <c r="F58" s="208">
        <f t="shared" si="10"/>
        <v>0</v>
      </c>
      <c r="G58" s="208">
        <f t="shared" si="10"/>
        <v>0</v>
      </c>
      <c r="H58" s="208">
        <f t="shared" si="10"/>
        <v>0</v>
      </c>
      <c r="I58" s="208">
        <f t="shared" si="10"/>
        <v>5.2327000000000004</v>
      </c>
      <c r="J58" s="209">
        <f t="shared" si="10"/>
        <v>5.3639999999999999</v>
      </c>
      <c r="K58" s="209">
        <f t="shared" si="10"/>
        <v>4.5461</v>
      </c>
      <c r="L58" s="209">
        <f t="shared" si="10"/>
        <v>4.4207000000000001</v>
      </c>
      <c r="M58" s="209">
        <f t="shared" si="10"/>
        <v>4.5461</v>
      </c>
      <c r="N58" s="209">
        <f t="shared" si="10"/>
        <v>4.6281999999999996</v>
      </c>
      <c r="O58" s="209">
        <f t="shared" si="10"/>
        <v>4.5461</v>
      </c>
      <c r="P58" s="209">
        <f t="shared" si="10"/>
        <v>4.4513999999999996</v>
      </c>
      <c r="Q58" s="209">
        <f t="shared" si="10"/>
        <v>4.3754</v>
      </c>
      <c r="R58" s="209">
        <f t="shared" si="10"/>
        <v>4.4055</v>
      </c>
      <c r="S58" s="209">
        <f t="shared" si="10"/>
        <v>4.4207000000000001</v>
      </c>
      <c r="T58" s="209">
        <f t="shared" si="10"/>
        <v>4.3754</v>
      </c>
      <c r="U58" s="209">
        <f t="shared" si="10"/>
        <v>4.3164999999999996</v>
      </c>
      <c r="V58" s="209">
        <f t="shared" si="11"/>
        <v>4.3019999999999996</v>
      </c>
      <c r="W58" s="209">
        <f t="shared" si="11"/>
        <v>4.2732999999999999</v>
      </c>
      <c r="X58" s="209">
        <f t="shared" si="11"/>
        <v>4.2032999999999996</v>
      </c>
      <c r="Y58" s="209">
        <f t="shared" si="11"/>
        <v>4.0957999999999997</v>
      </c>
      <c r="Z58" s="209">
        <f t="shared" si="11"/>
        <v>4.0442</v>
      </c>
      <c r="AA58" s="209">
        <f t="shared" si="11"/>
        <v>4.0957999999999997</v>
      </c>
      <c r="AB58" s="209">
        <f t="shared" si="11"/>
        <v>4.0957999999999997</v>
      </c>
      <c r="AC58" s="209">
        <f t="shared" si="11"/>
        <v>4.0313999999999997</v>
      </c>
      <c r="AD58" s="209">
        <f t="shared" si="11"/>
        <v>3.8382999999999998</v>
      </c>
      <c r="AE58" s="209">
        <f t="shared" si="11"/>
        <v>3.6945000000000001</v>
      </c>
      <c r="AF58" s="209">
        <f t="shared" si="11"/>
        <v>3.581</v>
      </c>
      <c r="AG58" s="209">
        <f t="shared" si="11"/>
        <v>3.3736999999999999</v>
      </c>
      <c r="AH58" s="209">
        <f t="shared" si="11"/>
        <v>2.9676</v>
      </c>
      <c r="AI58" s="209">
        <f t="shared" si="11"/>
        <v>2.8426</v>
      </c>
      <c r="AJ58" s="209">
        <f t="shared" si="11"/>
        <v>2.7393000000000001</v>
      </c>
      <c r="AK58" s="209">
        <f t="shared" si="11"/>
        <v>2.6652999999999998</v>
      </c>
      <c r="AL58" s="209">
        <f t="shared" si="12"/>
        <v>2.6324000000000001</v>
      </c>
      <c r="AM58" s="209">
        <f t="shared" si="12"/>
        <v>2.5386000000000002</v>
      </c>
      <c r="AN58" s="209">
        <f t="shared" si="12"/>
        <v>2.3828999999999998</v>
      </c>
      <c r="AO58" s="209">
        <f t="shared" si="12"/>
        <v>2.2334000000000001</v>
      </c>
      <c r="AP58" s="209">
        <f t="shared" si="12"/>
        <v>2.1015999999999999</v>
      </c>
      <c r="AQ58" s="209">
        <f t="shared" si="12"/>
        <v>2.0644</v>
      </c>
      <c r="AR58" s="209">
        <f t="shared" si="12"/>
        <v>2.0063</v>
      </c>
      <c r="AS58" s="209">
        <f t="shared" si="12"/>
        <v>1.9632000000000001</v>
      </c>
      <c r="AT58" s="209">
        <f t="shared" si="12"/>
        <v>1.9783999999999999</v>
      </c>
      <c r="AU58" s="209">
        <f t="shared" si="12"/>
        <v>2.0253000000000001</v>
      </c>
      <c r="AV58" s="209">
        <f t="shared" si="12"/>
        <v>1.9968999999999999</v>
      </c>
      <c r="AW58" s="209">
        <f t="shared" si="12"/>
        <v>1.9454</v>
      </c>
      <c r="AX58" s="209">
        <f t="shared" si="12"/>
        <v>1.9162999999999999</v>
      </c>
      <c r="AY58" s="209">
        <f t="shared" si="12"/>
        <v>1.8743000000000001</v>
      </c>
      <c r="AZ58" s="209">
        <f t="shared" si="12"/>
        <v>1.8472999999999999</v>
      </c>
      <c r="BA58" s="209">
        <f t="shared" si="12"/>
        <v>1.8472999999999999</v>
      </c>
      <c r="BB58" s="209">
        <f t="shared" si="13"/>
        <v>1.8420000000000001</v>
      </c>
      <c r="BC58" s="209">
        <f t="shared" si="13"/>
        <v>1.8082</v>
      </c>
      <c r="BD58" s="209">
        <f t="shared" si="13"/>
        <v>1.8392999999999999</v>
      </c>
      <c r="BE58" s="209">
        <f t="shared" si="13"/>
        <v>1.8184</v>
      </c>
      <c r="BF58" s="209">
        <f t="shared" si="13"/>
        <v>1.8184</v>
      </c>
      <c r="BG58" s="209">
        <f t="shared" si="13"/>
        <v>1.8472999999999999</v>
      </c>
      <c r="BH58" s="209">
        <f t="shared" si="13"/>
        <v>1.8132999999999999</v>
      </c>
      <c r="BI58" s="209">
        <f t="shared" si="13"/>
        <v>1.7562</v>
      </c>
      <c r="BJ58" s="209">
        <f t="shared" si="13"/>
        <v>1.7658</v>
      </c>
      <c r="BK58" s="209">
        <f t="shared" si="13"/>
        <v>1.7395</v>
      </c>
      <c r="BL58" s="209">
        <f t="shared" si="13"/>
        <v>1.7161999999999999</v>
      </c>
      <c r="BM58" s="209">
        <f t="shared" si="13"/>
        <v>1.6520999999999999</v>
      </c>
      <c r="BN58" s="209">
        <f t="shared" si="14"/>
        <v>1.5691999999999999</v>
      </c>
      <c r="BO58" s="209">
        <f t="shared" si="14"/>
        <v>1.5502</v>
      </c>
      <c r="BP58" s="209">
        <f t="shared" si="14"/>
        <v>1.4753000000000001</v>
      </c>
      <c r="BQ58" s="209">
        <f t="shared" si="14"/>
        <v>1.5262</v>
      </c>
      <c r="BR58" s="209">
        <f t="shared" si="14"/>
        <v>1.5136000000000001</v>
      </c>
      <c r="BS58" s="209">
        <f t="shared" si="14"/>
        <v>1.4437</v>
      </c>
      <c r="BT58" s="209">
        <f t="shared" si="14"/>
        <v>1.4244000000000001</v>
      </c>
      <c r="BU58" s="209">
        <f t="shared" si="14"/>
        <v>1.4229000000000001</v>
      </c>
      <c r="BV58" s="209">
        <f t="shared" si="14"/>
        <v>1.4323999999999999</v>
      </c>
      <c r="BW58" s="209">
        <f t="shared" si="14"/>
        <v>1.4519</v>
      </c>
      <c r="BX58" s="209">
        <f t="shared" si="17"/>
        <v>1.4719</v>
      </c>
      <c r="BY58" s="209">
        <f t="shared" si="17"/>
        <v>1.4356</v>
      </c>
      <c r="BZ58" s="209">
        <f t="shared" si="17"/>
        <v>1.4026000000000001</v>
      </c>
      <c r="CA58" s="209">
        <f t="shared" si="17"/>
        <v>1.3858999999999999</v>
      </c>
      <c r="CB58" s="209">
        <f t="shared" si="17"/>
        <v>1.3919999999999999</v>
      </c>
      <c r="CC58" s="209">
        <f t="shared" si="17"/>
        <v>1.282</v>
      </c>
      <c r="CD58" s="209">
        <f t="shared" si="17"/>
        <v>0.99460000000000004</v>
      </c>
      <c r="CE58" s="209">
        <f t="shared" si="16"/>
        <v>0.98309999999999997</v>
      </c>
      <c r="CF58" s="209">
        <f t="shared" si="15"/>
        <v>1</v>
      </c>
    </row>
    <row r="59" spans="1:84" outlineLevel="1" x14ac:dyDescent="0.2">
      <c r="A59" s="204">
        <v>5</v>
      </c>
      <c r="B59" s="205" t="s">
        <v>177</v>
      </c>
      <c r="C59" s="7"/>
      <c r="D59" s="1">
        <v>3</v>
      </c>
      <c r="E59" s="206">
        <v>5</v>
      </c>
      <c r="F59" s="208">
        <f t="shared" si="10"/>
        <v>0</v>
      </c>
      <c r="G59" s="208">
        <f t="shared" si="10"/>
        <v>0</v>
      </c>
      <c r="H59" s="208">
        <f t="shared" si="10"/>
        <v>0</v>
      </c>
      <c r="I59" s="208">
        <f t="shared" si="10"/>
        <v>5.2327000000000004</v>
      </c>
      <c r="J59" s="209">
        <f t="shared" si="10"/>
        <v>5.3639999999999999</v>
      </c>
      <c r="K59" s="209">
        <f t="shared" si="10"/>
        <v>4.5461</v>
      </c>
      <c r="L59" s="209">
        <f t="shared" si="10"/>
        <v>4.4207000000000001</v>
      </c>
      <c r="M59" s="209">
        <f t="shared" si="10"/>
        <v>4.5461</v>
      </c>
      <c r="N59" s="209">
        <f t="shared" si="10"/>
        <v>4.6281999999999996</v>
      </c>
      <c r="O59" s="209">
        <f t="shared" si="10"/>
        <v>4.5461</v>
      </c>
      <c r="P59" s="209">
        <f t="shared" si="10"/>
        <v>4.4513999999999996</v>
      </c>
      <c r="Q59" s="209">
        <f t="shared" si="10"/>
        <v>4.3754</v>
      </c>
      <c r="R59" s="209">
        <f t="shared" si="10"/>
        <v>4.4055</v>
      </c>
      <c r="S59" s="209">
        <f t="shared" si="10"/>
        <v>4.4207000000000001</v>
      </c>
      <c r="T59" s="209">
        <f t="shared" si="10"/>
        <v>4.3754</v>
      </c>
      <c r="U59" s="209">
        <f t="shared" si="10"/>
        <v>4.3164999999999996</v>
      </c>
      <c r="V59" s="209">
        <f t="shared" si="11"/>
        <v>4.3019999999999996</v>
      </c>
      <c r="W59" s="209">
        <f t="shared" si="11"/>
        <v>4.2732999999999999</v>
      </c>
      <c r="X59" s="209">
        <f t="shared" si="11"/>
        <v>4.2032999999999996</v>
      </c>
      <c r="Y59" s="209">
        <f t="shared" si="11"/>
        <v>4.0957999999999997</v>
      </c>
      <c r="Z59" s="209">
        <f t="shared" si="11"/>
        <v>4.0442</v>
      </c>
      <c r="AA59" s="209">
        <f t="shared" si="11"/>
        <v>4.0957999999999997</v>
      </c>
      <c r="AB59" s="209">
        <f t="shared" si="11"/>
        <v>4.0957999999999997</v>
      </c>
      <c r="AC59" s="209">
        <f t="shared" si="11"/>
        <v>4.0313999999999997</v>
      </c>
      <c r="AD59" s="209">
        <f t="shared" si="11"/>
        <v>3.8382999999999998</v>
      </c>
      <c r="AE59" s="209">
        <f t="shared" si="11"/>
        <v>3.6945000000000001</v>
      </c>
      <c r="AF59" s="209">
        <f t="shared" si="11"/>
        <v>3.581</v>
      </c>
      <c r="AG59" s="209">
        <f t="shared" si="11"/>
        <v>3.3736999999999999</v>
      </c>
      <c r="AH59" s="209">
        <f t="shared" si="11"/>
        <v>2.9676</v>
      </c>
      <c r="AI59" s="209">
        <f t="shared" si="11"/>
        <v>2.8426</v>
      </c>
      <c r="AJ59" s="209">
        <f t="shared" si="11"/>
        <v>2.7393000000000001</v>
      </c>
      <c r="AK59" s="209">
        <f t="shared" si="11"/>
        <v>2.6652999999999998</v>
      </c>
      <c r="AL59" s="209">
        <f t="shared" si="12"/>
        <v>2.6324000000000001</v>
      </c>
      <c r="AM59" s="209">
        <f t="shared" si="12"/>
        <v>2.5386000000000002</v>
      </c>
      <c r="AN59" s="209">
        <f t="shared" si="12"/>
        <v>2.3828999999999998</v>
      </c>
      <c r="AO59" s="209">
        <f t="shared" si="12"/>
        <v>2.2334000000000001</v>
      </c>
      <c r="AP59" s="209">
        <f t="shared" si="12"/>
        <v>2.1015999999999999</v>
      </c>
      <c r="AQ59" s="209">
        <f t="shared" si="12"/>
        <v>2.0644</v>
      </c>
      <c r="AR59" s="209">
        <f t="shared" si="12"/>
        <v>2.0063</v>
      </c>
      <c r="AS59" s="209">
        <f t="shared" si="12"/>
        <v>1.9632000000000001</v>
      </c>
      <c r="AT59" s="209">
        <f t="shared" si="12"/>
        <v>1.9783999999999999</v>
      </c>
      <c r="AU59" s="209">
        <f t="shared" si="12"/>
        <v>2.0253000000000001</v>
      </c>
      <c r="AV59" s="209">
        <f t="shared" si="12"/>
        <v>1.9968999999999999</v>
      </c>
      <c r="AW59" s="209">
        <f t="shared" si="12"/>
        <v>1.9454</v>
      </c>
      <c r="AX59" s="209">
        <f t="shared" si="12"/>
        <v>1.9162999999999999</v>
      </c>
      <c r="AY59" s="209">
        <f t="shared" si="12"/>
        <v>1.8743000000000001</v>
      </c>
      <c r="AZ59" s="209">
        <f t="shared" si="12"/>
        <v>1.8472999999999999</v>
      </c>
      <c r="BA59" s="209">
        <f t="shared" si="12"/>
        <v>1.8472999999999999</v>
      </c>
      <c r="BB59" s="209">
        <f t="shared" si="13"/>
        <v>1.8420000000000001</v>
      </c>
      <c r="BC59" s="209">
        <f t="shared" si="13"/>
        <v>1.8082</v>
      </c>
      <c r="BD59" s="209">
        <f t="shared" si="13"/>
        <v>1.8392999999999999</v>
      </c>
      <c r="BE59" s="209">
        <f t="shared" si="13"/>
        <v>1.8184</v>
      </c>
      <c r="BF59" s="209">
        <f t="shared" si="13"/>
        <v>1.8184</v>
      </c>
      <c r="BG59" s="209">
        <f t="shared" si="13"/>
        <v>1.8472999999999999</v>
      </c>
      <c r="BH59" s="209">
        <f t="shared" si="13"/>
        <v>1.8132999999999999</v>
      </c>
      <c r="BI59" s="209">
        <f t="shared" si="13"/>
        <v>1.7562</v>
      </c>
      <c r="BJ59" s="209">
        <f t="shared" si="13"/>
        <v>1.7658</v>
      </c>
      <c r="BK59" s="209">
        <f t="shared" si="13"/>
        <v>1.7395</v>
      </c>
      <c r="BL59" s="209">
        <f t="shared" si="13"/>
        <v>1.7161999999999999</v>
      </c>
      <c r="BM59" s="209">
        <f t="shared" si="13"/>
        <v>1.6520999999999999</v>
      </c>
      <c r="BN59" s="209">
        <f t="shared" si="14"/>
        <v>1.5691999999999999</v>
      </c>
      <c r="BO59" s="209">
        <f t="shared" si="14"/>
        <v>1.5502</v>
      </c>
      <c r="BP59" s="209">
        <f t="shared" si="14"/>
        <v>1.4753000000000001</v>
      </c>
      <c r="BQ59" s="209">
        <f t="shared" si="14"/>
        <v>1.5262</v>
      </c>
      <c r="BR59" s="209">
        <f t="shared" si="14"/>
        <v>1.5136000000000001</v>
      </c>
      <c r="BS59" s="209">
        <f t="shared" si="14"/>
        <v>1.4437</v>
      </c>
      <c r="BT59" s="209">
        <f t="shared" si="14"/>
        <v>1.4244000000000001</v>
      </c>
      <c r="BU59" s="209">
        <f t="shared" si="14"/>
        <v>1.4229000000000001</v>
      </c>
      <c r="BV59" s="209">
        <f t="shared" si="14"/>
        <v>1.4323999999999999</v>
      </c>
      <c r="BW59" s="209">
        <f t="shared" si="14"/>
        <v>1.4519</v>
      </c>
      <c r="BX59" s="209">
        <f t="shared" si="17"/>
        <v>1.4719</v>
      </c>
      <c r="BY59" s="209">
        <f t="shared" si="17"/>
        <v>1.4356</v>
      </c>
      <c r="BZ59" s="209">
        <f t="shared" si="17"/>
        <v>1.4026000000000001</v>
      </c>
      <c r="CA59" s="209">
        <f t="shared" si="17"/>
        <v>1.3858999999999999</v>
      </c>
      <c r="CB59" s="209">
        <f t="shared" si="17"/>
        <v>1.3919999999999999</v>
      </c>
      <c r="CC59" s="209">
        <f t="shared" si="17"/>
        <v>1.282</v>
      </c>
      <c r="CD59" s="209">
        <f t="shared" si="17"/>
        <v>0.99460000000000004</v>
      </c>
      <c r="CE59" s="209">
        <f t="shared" si="16"/>
        <v>0.98309999999999997</v>
      </c>
      <c r="CF59" s="209">
        <f t="shared" si="15"/>
        <v>1</v>
      </c>
    </row>
    <row r="60" spans="1:84" outlineLevel="1" x14ac:dyDescent="0.2">
      <c r="A60" s="204">
        <v>5</v>
      </c>
      <c r="B60" s="205" t="s">
        <v>178</v>
      </c>
      <c r="C60" s="7"/>
      <c r="D60" s="1">
        <v>5</v>
      </c>
      <c r="E60" s="206">
        <v>5</v>
      </c>
      <c r="F60" s="208">
        <f t="shared" si="10"/>
        <v>0</v>
      </c>
      <c r="G60" s="208">
        <f t="shared" si="10"/>
        <v>0</v>
      </c>
      <c r="H60" s="208">
        <f t="shared" si="10"/>
        <v>0</v>
      </c>
      <c r="I60" s="208">
        <f t="shared" si="10"/>
        <v>5.2327000000000004</v>
      </c>
      <c r="J60" s="209">
        <f t="shared" si="10"/>
        <v>5.3639999999999999</v>
      </c>
      <c r="K60" s="209">
        <f t="shared" si="10"/>
        <v>4.5461</v>
      </c>
      <c r="L60" s="209">
        <f t="shared" si="10"/>
        <v>4.4207000000000001</v>
      </c>
      <c r="M60" s="209">
        <f t="shared" si="10"/>
        <v>4.5461</v>
      </c>
      <c r="N60" s="209">
        <f t="shared" si="10"/>
        <v>4.6281999999999996</v>
      </c>
      <c r="O60" s="209">
        <f t="shared" si="10"/>
        <v>4.5461</v>
      </c>
      <c r="P60" s="209">
        <f t="shared" si="10"/>
        <v>4.4513999999999996</v>
      </c>
      <c r="Q60" s="209">
        <f t="shared" si="10"/>
        <v>4.3754</v>
      </c>
      <c r="R60" s="209">
        <f t="shared" si="10"/>
        <v>4.4055</v>
      </c>
      <c r="S60" s="209">
        <f t="shared" si="10"/>
        <v>4.4207000000000001</v>
      </c>
      <c r="T60" s="209">
        <f t="shared" si="10"/>
        <v>4.3754</v>
      </c>
      <c r="U60" s="209">
        <f t="shared" si="10"/>
        <v>4.3164999999999996</v>
      </c>
      <c r="V60" s="209">
        <f t="shared" si="11"/>
        <v>4.3019999999999996</v>
      </c>
      <c r="W60" s="209">
        <f t="shared" si="11"/>
        <v>4.2732999999999999</v>
      </c>
      <c r="X60" s="209">
        <f t="shared" si="11"/>
        <v>4.2032999999999996</v>
      </c>
      <c r="Y60" s="209">
        <f t="shared" si="11"/>
        <v>4.0957999999999997</v>
      </c>
      <c r="Z60" s="209">
        <f t="shared" si="11"/>
        <v>4.0442</v>
      </c>
      <c r="AA60" s="209">
        <f t="shared" si="11"/>
        <v>4.0957999999999997</v>
      </c>
      <c r="AB60" s="209">
        <f t="shared" si="11"/>
        <v>4.0957999999999997</v>
      </c>
      <c r="AC60" s="209">
        <f t="shared" si="11"/>
        <v>4.0313999999999997</v>
      </c>
      <c r="AD60" s="209">
        <f t="shared" si="11"/>
        <v>3.8382999999999998</v>
      </c>
      <c r="AE60" s="209">
        <f t="shared" si="11"/>
        <v>3.6945000000000001</v>
      </c>
      <c r="AF60" s="209">
        <f t="shared" si="11"/>
        <v>3.581</v>
      </c>
      <c r="AG60" s="209">
        <f t="shared" si="11"/>
        <v>3.3736999999999999</v>
      </c>
      <c r="AH60" s="209">
        <f t="shared" si="11"/>
        <v>2.9676</v>
      </c>
      <c r="AI60" s="209">
        <f t="shared" si="11"/>
        <v>2.8426</v>
      </c>
      <c r="AJ60" s="209">
        <f t="shared" si="11"/>
        <v>2.7393000000000001</v>
      </c>
      <c r="AK60" s="209">
        <f t="shared" si="11"/>
        <v>2.6652999999999998</v>
      </c>
      <c r="AL60" s="209">
        <f t="shared" si="12"/>
        <v>2.6324000000000001</v>
      </c>
      <c r="AM60" s="209">
        <f t="shared" si="12"/>
        <v>2.5386000000000002</v>
      </c>
      <c r="AN60" s="209">
        <f t="shared" si="12"/>
        <v>2.3828999999999998</v>
      </c>
      <c r="AO60" s="209">
        <f t="shared" si="12"/>
        <v>2.2334000000000001</v>
      </c>
      <c r="AP60" s="209">
        <f t="shared" si="12"/>
        <v>2.1015999999999999</v>
      </c>
      <c r="AQ60" s="209">
        <f t="shared" si="12"/>
        <v>2.0644</v>
      </c>
      <c r="AR60" s="209">
        <f t="shared" si="12"/>
        <v>2.0063</v>
      </c>
      <c r="AS60" s="209">
        <f t="shared" si="12"/>
        <v>1.9632000000000001</v>
      </c>
      <c r="AT60" s="209">
        <f t="shared" si="12"/>
        <v>1.9783999999999999</v>
      </c>
      <c r="AU60" s="209">
        <f t="shared" si="12"/>
        <v>2.0253000000000001</v>
      </c>
      <c r="AV60" s="209">
        <f t="shared" si="12"/>
        <v>1.9968999999999999</v>
      </c>
      <c r="AW60" s="209">
        <f t="shared" si="12"/>
        <v>1.9454</v>
      </c>
      <c r="AX60" s="209">
        <f t="shared" si="12"/>
        <v>1.9162999999999999</v>
      </c>
      <c r="AY60" s="209">
        <f t="shared" si="12"/>
        <v>1.8743000000000001</v>
      </c>
      <c r="AZ60" s="209">
        <f t="shared" si="12"/>
        <v>1.8472999999999999</v>
      </c>
      <c r="BA60" s="209">
        <f t="shared" si="12"/>
        <v>1.8472999999999999</v>
      </c>
      <c r="BB60" s="209">
        <f t="shared" si="13"/>
        <v>1.8420000000000001</v>
      </c>
      <c r="BC60" s="209">
        <f t="shared" si="13"/>
        <v>1.8082</v>
      </c>
      <c r="BD60" s="209">
        <f t="shared" si="13"/>
        <v>1.8392999999999999</v>
      </c>
      <c r="BE60" s="209">
        <f t="shared" si="13"/>
        <v>1.8184</v>
      </c>
      <c r="BF60" s="209">
        <f t="shared" si="13"/>
        <v>1.8184</v>
      </c>
      <c r="BG60" s="209">
        <f t="shared" si="13"/>
        <v>1.8472999999999999</v>
      </c>
      <c r="BH60" s="209">
        <f t="shared" si="13"/>
        <v>1.8132999999999999</v>
      </c>
      <c r="BI60" s="209">
        <f t="shared" si="13"/>
        <v>1.7562</v>
      </c>
      <c r="BJ60" s="209">
        <f t="shared" si="13"/>
        <v>1.7658</v>
      </c>
      <c r="BK60" s="209">
        <f t="shared" si="13"/>
        <v>1.7395</v>
      </c>
      <c r="BL60" s="209">
        <f t="shared" si="13"/>
        <v>1.7161999999999999</v>
      </c>
      <c r="BM60" s="209">
        <f t="shared" si="13"/>
        <v>1.6520999999999999</v>
      </c>
      <c r="BN60" s="209">
        <f t="shared" si="14"/>
        <v>1.5691999999999999</v>
      </c>
      <c r="BO60" s="209">
        <f t="shared" si="14"/>
        <v>1.5502</v>
      </c>
      <c r="BP60" s="209">
        <f t="shared" si="14"/>
        <v>1.4753000000000001</v>
      </c>
      <c r="BQ60" s="209">
        <f t="shared" si="14"/>
        <v>1.5262</v>
      </c>
      <c r="BR60" s="209">
        <f t="shared" si="14"/>
        <v>1.5136000000000001</v>
      </c>
      <c r="BS60" s="209">
        <f t="shared" si="14"/>
        <v>1.4437</v>
      </c>
      <c r="BT60" s="209">
        <f t="shared" si="14"/>
        <v>1.4244000000000001</v>
      </c>
      <c r="BU60" s="209">
        <f t="shared" si="14"/>
        <v>1.4229000000000001</v>
      </c>
      <c r="BV60" s="209">
        <f t="shared" si="14"/>
        <v>1.4323999999999999</v>
      </c>
      <c r="BW60" s="209">
        <f t="shared" si="14"/>
        <v>1.4519</v>
      </c>
      <c r="BX60" s="209">
        <f t="shared" si="17"/>
        <v>1.4719</v>
      </c>
      <c r="BY60" s="209">
        <f t="shared" si="17"/>
        <v>1.4356</v>
      </c>
      <c r="BZ60" s="209">
        <f t="shared" si="17"/>
        <v>1.4026000000000001</v>
      </c>
      <c r="CA60" s="209">
        <f t="shared" si="17"/>
        <v>1.3858999999999999</v>
      </c>
      <c r="CB60" s="209">
        <f t="shared" si="17"/>
        <v>1.3919999999999999</v>
      </c>
      <c r="CC60" s="209">
        <f t="shared" si="17"/>
        <v>1.282</v>
      </c>
      <c r="CD60" s="209">
        <f t="shared" si="17"/>
        <v>0.99460000000000004</v>
      </c>
      <c r="CE60" s="209">
        <f t="shared" si="16"/>
        <v>0.98309999999999997</v>
      </c>
      <c r="CF60" s="209">
        <f t="shared" si="15"/>
        <v>1</v>
      </c>
    </row>
    <row r="61" spans="1:84" outlineLevel="1" x14ac:dyDescent="0.2">
      <c r="A61" s="204">
        <v>5</v>
      </c>
      <c r="B61" s="205" t="s">
        <v>179</v>
      </c>
      <c r="C61" s="7"/>
      <c r="D61" s="1">
        <v>8</v>
      </c>
      <c r="E61" s="206">
        <v>8</v>
      </c>
      <c r="F61" s="208">
        <f t="shared" si="10"/>
        <v>0</v>
      </c>
      <c r="G61" s="208">
        <f t="shared" si="10"/>
        <v>0</v>
      </c>
      <c r="H61" s="208">
        <f t="shared" si="10"/>
        <v>0</v>
      </c>
      <c r="I61" s="208">
        <f t="shared" si="10"/>
        <v>5.2327000000000004</v>
      </c>
      <c r="J61" s="209">
        <f t="shared" si="10"/>
        <v>5.3639999999999999</v>
      </c>
      <c r="K61" s="209">
        <f t="shared" si="10"/>
        <v>4.5461</v>
      </c>
      <c r="L61" s="209">
        <f t="shared" si="10"/>
        <v>4.4207000000000001</v>
      </c>
      <c r="M61" s="209">
        <f t="shared" si="10"/>
        <v>4.5461</v>
      </c>
      <c r="N61" s="209">
        <f t="shared" si="10"/>
        <v>4.6281999999999996</v>
      </c>
      <c r="O61" s="209">
        <f t="shared" si="10"/>
        <v>4.5461</v>
      </c>
      <c r="P61" s="209">
        <f t="shared" si="10"/>
        <v>4.4513999999999996</v>
      </c>
      <c r="Q61" s="209">
        <f t="shared" si="10"/>
        <v>4.3754</v>
      </c>
      <c r="R61" s="209">
        <f t="shared" si="10"/>
        <v>4.4055</v>
      </c>
      <c r="S61" s="209">
        <f t="shared" si="10"/>
        <v>4.4207000000000001</v>
      </c>
      <c r="T61" s="209">
        <f t="shared" si="10"/>
        <v>4.3754</v>
      </c>
      <c r="U61" s="209">
        <f t="shared" si="10"/>
        <v>4.3164999999999996</v>
      </c>
      <c r="V61" s="209">
        <f t="shared" si="11"/>
        <v>4.3019999999999996</v>
      </c>
      <c r="W61" s="209">
        <f t="shared" si="11"/>
        <v>4.2732999999999999</v>
      </c>
      <c r="X61" s="209">
        <f t="shared" si="11"/>
        <v>4.2032999999999996</v>
      </c>
      <c r="Y61" s="209">
        <f t="shared" si="11"/>
        <v>4.0957999999999997</v>
      </c>
      <c r="Z61" s="209">
        <f t="shared" si="11"/>
        <v>4.0442</v>
      </c>
      <c r="AA61" s="209">
        <f t="shared" si="11"/>
        <v>4.0957999999999997</v>
      </c>
      <c r="AB61" s="209">
        <f t="shared" si="11"/>
        <v>4.0957999999999997</v>
      </c>
      <c r="AC61" s="209">
        <f t="shared" si="11"/>
        <v>4.0313999999999997</v>
      </c>
      <c r="AD61" s="209">
        <f t="shared" si="11"/>
        <v>3.8382999999999998</v>
      </c>
      <c r="AE61" s="209">
        <f t="shared" si="11"/>
        <v>3.6945000000000001</v>
      </c>
      <c r="AF61" s="209">
        <f t="shared" si="11"/>
        <v>3.581</v>
      </c>
      <c r="AG61" s="209">
        <f t="shared" si="11"/>
        <v>3.3736999999999999</v>
      </c>
      <c r="AH61" s="209">
        <f t="shared" si="11"/>
        <v>2.9676</v>
      </c>
      <c r="AI61" s="209">
        <f t="shared" si="11"/>
        <v>2.8426</v>
      </c>
      <c r="AJ61" s="209">
        <f t="shared" si="11"/>
        <v>2.7393000000000001</v>
      </c>
      <c r="AK61" s="209">
        <f t="shared" si="11"/>
        <v>2.6652999999999998</v>
      </c>
      <c r="AL61" s="209">
        <f t="shared" si="12"/>
        <v>2.6324000000000001</v>
      </c>
      <c r="AM61" s="209">
        <f t="shared" si="12"/>
        <v>2.5386000000000002</v>
      </c>
      <c r="AN61" s="209">
        <f t="shared" si="12"/>
        <v>2.3828999999999998</v>
      </c>
      <c r="AO61" s="209">
        <f t="shared" si="12"/>
        <v>2.2334000000000001</v>
      </c>
      <c r="AP61" s="209">
        <f t="shared" si="12"/>
        <v>2.1015999999999999</v>
      </c>
      <c r="AQ61" s="209">
        <f t="shared" si="12"/>
        <v>2.0644</v>
      </c>
      <c r="AR61" s="209">
        <f t="shared" si="12"/>
        <v>2.0063</v>
      </c>
      <c r="AS61" s="209">
        <f t="shared" si="12"/>
        <v>1.9632000000000001</v>
      </c>
      <c r="AT61" s="209">
        <f t="shared" si="12"/>
        <v>1.9783999999999999</v>
      </c>
      <c r="AU61" s="209">
        <f t="shared" si="12"/>
        <v>2.0253000000000001</v>
      </c>
      <c r="AV61" s="209">
        <f t="shared" si="12"/>
        <v>1.9968999999999999</v>
      </c>
      <c r="AW61" s="209">
        <f t="shared" si="12"/>
        <v>1.9454</v>
      </c>
      <c r="AX61" s="209">
        <f t="shared" si="12"/>
        <v>1.9162999999999999</v>
      </c>
      <c r="AY61" s="209">
        <f t="shared" si="12"/>
        <v>1.8743000000000001</v>
      </c>
      <c r="AZ61" s="209">
        <f t="shared" si="12"/>
        <v>1.8472999999999999</v>
      </c>
      <c r="BA61" s="209">
        <f t="shared" si="12"/>
        <v>1.8472999999999999</v>
      </c>
      <c r="BB61" s="209">
        <f t="shared" si="13"/>
        <v>1.8420000000000001</v>
      </c>
      <c r="BC61" s="209">
        <f t="shared" si="13"/>
        <v>1.8082</v>
      </c>
      <c r="BD61" s="209">
        <f t="shared" si="13"/>
        <v>1.8392999999999999</v>
      </c>
      <c r="BE61" s="209">
        <f t="shared" si="13"/>
        <v>1.8184</v>
      </c>
      <c r="BF61" s="209">
        <f t="shared" si="13"/>
        <v>1.8184</v>
      </c>
      <c r="BG61" s="209">
        <f t="shared" si="13"/>
        <v>1.8472999999999999</v>
      </c>
      <c r="BH61" s="209">
        <f t="shared" si="13"/>
        <v>1.8132999999999999</v>
      </c>
      <c r="BI61" s="209">
        <f t="shared" si="13"/>
        <v>1.7562</v>
      </c>
      <c r="BJ61" s="209">
        <f t="shared" si="13"/>
        <v>1.7658</v>
      </c>
      <c r="BK61" s="209">
        <f t="shared" si="13"/>
        <v>1.7395</v>
      </c>
      <c r="BL61" s="209">
        <f t="shared" si="13"/>
        <v>1.7161999999999999</v>
      </c>
      <c r="BM61" s="209">
        <f t="shared" si="13"/>
        <v>1.6520999999999999</v>
      </c>
      <c r="BN61" s="209">
        <f t="shared" si="14"/>
        <v>1.5691999999999999</v>
      </c>
      <c r="BO61" s="209">
        <f t="shared" si="14"/>
        <v>1.5502</v>
      </c>
      <c r="BP61" s="209">
        <f t="shared" si="14"/>
        <v>1.4753000000000001</v>
      </c>
      <c r="BQ61" s="209">
        <f t="shared" si="14"/>
        <v>1.5262</v>
      </c>
      <c r="BR61" s="209">
        <f t="shared" si="14"/>
        <v>1.5136000000000001</v>
      </c>
      <c r="BS61" s="209">
        <f t="shared" si="14"/>
        <v>1.4437</v>
      </c>
      <c r="BT61" s="209">
        <f t="shared" si="14"/>
        <v>1.4244000000000001</v>
      </c>
      <c r="BU61" s="209">
        <f t="shared" si="14"/>
        <v>1.4229000000000001</v>
      </c>
      <c r="BV61" s="209">
        <f t="shared" si="14"/>
        <v>1.4323999999999999</v>
      </c>
      <c r="BW61" s="209">
        <f t="shared" si="14"/>
        <v>1.4519</v>
      </c>
      <c r="BX61" s="209">
        <f t="shared" si="17"/>
        <v>1.4719</v>
      </c>
      <c r="BY61" s="209">
        <f t="shared" si="17"/>
        <v>1.4356</v>
      </c>
      <c r="BZ61" s="209">
        <f t="shared" si="17"/>
        <v>1.4026000000000001</v>
      </c>
      <c r="CA61" s="209">
        <f t="shared" si="17"/>
        <v>1.3858999999999999</v>
      </c>
      <c r="CB61" s="209">
        <f t="shared" si="17"/>
        <v>1.3919999999999999</v>
      </c>
      <c r="CC61" s="209">
        <f t="shared" si="17"/>
        <v>1.282</v>
      </c>
      <c r="CD61" s="209">
        <f t="shared" si="17"/>
        <v>0.99460000000000004</v>
      </c>
      <c r="CE61" s="209">
        <f t="shared" si="16"/>
        <v>0.98309999999999997</v>
      </c>
      <c r="CF61" s="209">
        <f t="shared" si="15"/>
        <v>1</v>
      </c>
    </row>
    <row r="62" spans="1:84" outlineLevel="1" x14ac:dyDescent="0.2">
      <c r="A62" s="204">
        <v>3</v>
      </c>
      <c r="B62" s="205" t="s">
        <v>329</v>
      </c>
      <c r="C62" s="7"/>
      <c r="D62" s="1">
        <v>40</v>
      </c>
      <c r="E62" s="206">
        <v>50</v>
      </c>
      <c r="F62" s="208">
        <f>VLOOKUP($A62,$A$11:$CE$15,F$49)</f>
        <v>0</v>
      </c>
      <c r="G62" s="208">
        <f t="shared" si="10"/>
        <v>0</v>
      </c>
      <c r="H62" s="208">
        <f t="shared" si="10"/>
        <v>0</v>
      </c>
      <c r="I62" s="208">
        <f t="shared" si="10"/>
        <v>0</v>
      </c>
      <c r="J62" s="209">
        <f t="shared" si="10"/>
        <v>0</v>
      </c>
      <c r="K62" s="209">
        <f t="shared" si="10"/>
        <v>0</v>
      </c>
      <c r="L62" s="209">
        <f t="shared" si="10"/>
        <v>0</v>
      </c>
      <c r="M62" s="209">
        <f t="shared" si="10"/>
        <v>0</v>
      </c>
      <c r="N62" s="209">
        <f t="shared" si="10"/>
        <v>0</v>
      </c>
      <c r="O62" s="209">
        <f t="shared" si="10"/>
        <v>0</v>
      </c>
      <c r="P62" s="209">
        <f t="shared" si="10"/>
        <v>0</v>
      </c>
      <c r="Q62" s="209">
        <f t="shared" si="10"/>
        <v>0</v>
      </c>
      <c r="R62" s="209">
        <f t="shared" si="10"/>
        <v>3.9699</v>
      </c>
      <c r="S62" s="209">
        <f t="shared" si="10"/>
        <v>3.8879000000000001</v>
      </c>
      <c r="T62" s="209">
        <f t="shared" si="10"/>
        <v>3.7336999999999998</v>
      </c>
      <c r="U62" s="209">
        <f t="shared" si="10"/>
        <v>3.6610999999999998</v>
      </c>
      <c r="V62" s="209">
        <f t="shared" si="11"/>
        <v>3.5912999999999999</v>
      </c>
      <c r="W62" s="209">
        <f t="shared" si="11"/>
        <v>3.6309</v>
      </c>
      <c r="X62" s="209">
        <f t="shared" si="11"/>
        <v>3.4868000000000001</v>
      </c>
      <c r="Y62" s="209">
        <f t="shared" si="11"/>
        <v>3.3452000000000002</v>
      </c>
      <c r="Z62" s="209">
        <f t="shared" si="11"/>
        <v>3.1456</v>
      </c>
      <c r="AA62" s="209">
        <f t="shared" si="11"/>
        <v>3.4775999999999998</v>
      </c>
      <c r="AB62" s="209">
        <f t="shared" si="11"/>
        <v>3.5335000000000001</v>
      </c>
      <c r="AC62" s="209">
        <f t="shared" si="11"/>
        <v>3.2624</v>
      </c>
      <c r="AD62" s="209">
        <f t="shared" si="11"/>
        <v>2.9354</v>
      </c>
      <c r="AE62" s="209">
        <f t="shared" si="11"/>
        <v>2.9752000000000001</v>
      </c>
      <c r="AF62" s="209">
        <f t="shared" si="11"/>
        <v>2.9954999999999998</v>
      </c>
      <c r="AG62" s="209">
        <f t="shared" si="11"/>
        <v>2.8715000000000002</v>
      </c>
      <c r="AH62" s="209">
        <f t="shared" si="11"/>
        <v>2.6898</v>
      </c>
      <c r="AI62" s="209">
        <f t="shared" si="11"/>
        <v>2.8161999999999998</v>
      </c>
      <c r="AJ62" s="209">
        <f t="shared" si="11"/>
        <v>2.7231000000000001</v>
      </c>
      <c r="AK62" s="209">
        <f t="shared" si="11"/>
        <v>2.6898</v>
      </c>
      <c r="AL62" s="209">
        <f t="shared" si="12"/>
        <v>2.7174999999999998</v>
      </c>
      <c r="AM62" s="209">
        <f t="shared" si="12"/>
        <v>2.5249000000000001</v>
      </c>
      <c r="AN62" s="209">
        <f t="shared" si="12"/>
        <v>2.2881999999999998</v>
      </c>
      <c r="AO62" s="209">
        <f t="shared" si="12"/>
        <v>2.1749000000000001</v>
      </c>
      <c r="AP62" s="209">
        <f t="shared" si="12"/>
        <v>2.1156000000000001</v>
      </c>
      <c r="AQ62" s="209">
        <f t="shared" si="12"/>
        <v>2.1156000000000001</v>
      </c>
      <c r="AR62" s="209">
        <f t="shared" si="12"/>
        <v>2.1122000000000001</v>
      </c>
      <c r="AS62" s="209">
        <f t="shared" si="12"/>
        <v>2.0987</v>
      </c>
      <c r="AT62" s="209">
        <f t="shared" si="12"/>
        <v>2.0691000000000002</v>
      </c>
      <c r="AU62" s="209">
        <f t="shared" si="12"/>
        <v>2.0339999999999998</v>
      </c>
      <c r="AV62" s="209">
        <f t="shared" si="12"/>
        <v>1.9879</v>
      </c>
      <c r="AW62" s="209">
        <f t="shared" si="12"/>
        <v>1.9381999999999999</v>
      </c>
      <c r="AX62" s="209">
        <f t="shared" si="12"/>
        <v>1.8855999999999999</v>
      </c>
      <c r="AY62" s="209">
        <f t="shared" si="12"/>
        <v>1.8204</v>
      </c>
      <c r="AZ62" s="209">
        <f t="shared" si="12"/>
        <v>1.7715000000000001</v>
      </c>
      <c r="BA62" s="209">
        <f t="shared" si="12"/>
        <v>1.7667999999999999</v>
      </c>
      <c r="BB62" s="209">
        <f t="shared" si="13"/>
        <v>1.7715000000000001</v>
      </c>
      <c r="BC62" s="209">
        <f t="shared" si="13"/>
        <v>1.7786999999999999</v>
      </c>
      <c r="BD62" s="209">
        <f t="shared" si="13"/>
        <v>1.8280000000000001</v>
      </c>
      <c r="BE62" s="209">
        <f t="shared" si="13"/>
        <v>1.8642000000000001</v>
      </c>
      <c r="BF62" s="209">
        <f t="shared" si="13"/>
        <v>1.8694999999999999</v>
      </c>
      <c r="BG62" s="209">
        <f t="shared" si="13"/>
        <v>1.8694999999999999</v>
      </c>
      <c r="BH62" s="209">
        <f t="shared" si="13"/>
        <v>1.8104</v>
      </c>
      <c r="BI62" s="209">
        <f t="shared" si="13"/>
        <v>1.8080000000000001</v>
      </c>
      <c r="BJ62" s="209">
        <f t="shared" si="13"/>
        <v>1.8408</v>
      </c>
      <c r="BK62" s="209">
        <f t="shared" si="13"/>
        <v>1.8722000000000001</v>
      </c>
      <c r="BL62" s="209">
        <f t="shared" si="13"/>
        <v>1.8408</v>
      </c>
      <c r="BM62" s="209">
        <f t="shared" si="13"/>
        <v>1.7859</v>
      </c>
      <c r="BN62" s="209">
        <f t="shared" si="14"/>
        <v>1.7411000000000001</v>
      </c>
      <c r="BO62" s="209">
        <f t="shared" si="14"/>
        <v>1.6684000000000001</v>
      </c>
      <c r="BP62" s="209">
        <f t="shared" si="14"/>
        <v>1.6192</v>
      </c>
      <c r="BQ62" s="209">
        <f t="shared" si="14"/>
        <v>1.6393</v>
      </c>
      <c r="BR62" s="209">
        <f t="shared" si="14"/>
        <v>1.6747000000000001</v>
      </c>
      <c r="BS62" s="209">
        <f t="shared" si="14"/>
        <v>1.6152</v>
      </c>
      <c r="BT62" s="209">
        <f t="shared" si="14"/>
        <v>1.6112</v>
      </c>
      <c r="BU62" s="209">
        <f t="shared" si="14"/>
        <v>1.6132</v>
      </c>
      <c r="BV62" s="209">
        <f t="shared" si="14"/>
        <v>1.6033999999999999</v>
      </c>
      <c r="BW62" s="209">
        <f t="shared" si="14"/>
        <v>1.569</v>
      </c>
      <c r="BX62" s="209">
        <f t="shared" si="17"/>
        <v>1.5709</v>
      </c>
      <c r="BY62" s="209">
        <f t="shared" si="17"/>
        <v>1.5289999999999999</v>
      </c>
      <c r="BZ62" s="209">
        <f t="shared" si="17"/>
        <v>1.4661</v>
      </c>
      <c r="CA62" s="209">
        <f t="shared" si="17"/>
        <v>1.4157</v>
      </c>
      <c r="CB62" s="209">
        <f t="shared" si="17"/>
        <v>1.3874</v>
      </c>
      <c r="CC62" s="209">
        <f t="shared" si="17"/>
        <v>1.3180000000000001</v>
      </c>
      <c r="CD62" s="209">
        <f t="shared" si="17"/>
        <v>1.0938000000000001</v>
      </c>
      <c r="CE62" s="209">
        <f t="shared" si="16"/>
        <v>1.0217000000000001</v>
      </c>
      <c r="CF62" s="209">
        <f t="shared" si="15"/>
        <v>1</v>
      </c>
    </row>
    <row r="63" spans="1:84" outlineLevel="1" x14ac:dyDescent="0.2">
      <c r="A63" s="204">
        <v>2</v>
      </c>
      <c r="B63" s="205" t="s">
        <v>330</v>
      </c>
      <c r="C63" s="7"/>
      <c r="D63" s="1">
        <v>40</v>
      </c>
      <c r="E63" s="206">
        <v>50</v>
      </c>
      <c r="F63" s="208">
        <f t="shared" si="10"/>
        <v>0</v>
      </c>
      <c r="G63" s="208">
        <f t="shared" si="10"/>
        <v>0</v>
      </c>
      <c r="H63" s="208">
        <f t="shared" si="10"/>
        <v>0</v>
      </c>
      <c r="I63" s="208">
        <f t="shared" si="10"/>
        <v>0</v>
      </c>
      <c r="J63" s="209">
        <f t="shared" si="10"/>
        <v>0</v>
      </c>
      <c r="K63" s="209">
        <f t="shared" si="10"/>
        <v>0</v>
      </c>
      <c r="L63" s="209">
        <f t="shared" si="10"/>
        <v>0</v>
      </c>
      <c r="M63" s="209">
        <f t="shared" si="10"/>
        <v>0</v>
      </c>
      <c r="N63" s="209">
        <f t="shared" si="10"/>
        <v>0</v>
      </c>
      <c r="O63" s="209">
        <f t="shared" si="10"/>
        <v>0</v>
      </c>
      <c r="P63" s="209">
        <f t="shared" si="10"/>
        <v>0</v>
      </c>
      <c r="Q63" s="209">
        <f t="shared" si="10"/>
        <v>0</v>
      </c>
      <c r="R63" s="209">
        <f t="shared" si="10"/>
        <v>3.3102999999999998</v>
      </c>
      <c r="S63" s="209">
        <f t="shared" si="10"/>
        <v>3.1955</v>
      </c>
      <c r="T63" s="209">
        <f t="shared" si="10"/>
        <v>3.1034000000000002</v>
      </c>
      <c r="U63" s="209">
        <f t="shared" si="10"/>
        <v>3.1488</v>
      </c>
      <c r="V63" s="209">
        <f t="shared" si="11"/>
        <v>3.0884999999999998</v>
      </c>
      <c r="W63" s="209">
        <f t="shared" si="11"/>
        <v>3.0592000000000001</v>
      </c>
      <c r="X63" s="209">
        <f t="shared" si="11"/>
        <v>2.8065000000000002</v>
      </c>
      <c r="Y63" s="209">
        <f t="shared" si="11"/>
        <v>2.6293000000000002</v>
      </c>
      <c r="Z63" s="209">
        <f t="shared" si="11"/>
        <v>2.4590000000000001</v>
      </c>
      <c r="AA63" s="209">
        <f t="shared" si="11"/>
        <v>2.7065000000000001</v>
      </c>
      <c r="AB63" s="209">
        <f t="shared" si="11"/>
        <v>2.7008000000000001</v>
      </c>
      <c r="AC63" s="209">
        <f t="shared" si="11"/>
        <v>2.5819999999999999</v>
      </c>
      <c r="AD63" s="209">
        <f t="shared" si="11"/>
        <v>2.4131</v>
      </c>
      <c r="AE63" s="209">
        <f t="shared" si="11"/>
        <v>2.4971000000000001</v>
      </c>
      <c r="AF63" s="209">
        <f t="shared" si="11"/>
        <v>2.4874999999999998</v>
      </c>
      <c r="AG63" s="209">
        <f t="shared" si="11"/>
        <v>2.3601000000000001</v>
      </c>
      <c r="AH63" s="209">
        <f t="shared" si="11"/>
        <v>2.2259000000000002</v>
      </c>
      <c r="AI63" s="209">
        <f t="shared" si="11"/>
        <v>2.3473000000000002</v>
      </c>
      <c r="AJ63" s="209">
        <f t="shared" si="11"/>
        <v>2.2930999999999999</v>
      </c>
      <c r="AK63" s="209">
        <f t="shared" si="11"/>
        <v>2.2768999999999999</v>
      </c>
      <c r="AL63" s="209">
        <f t="shared" si="12"/>
        <v>2.2296999999999998</v>
      </c>
      <c r="AM63" s="209">
        <f t="shared" si="12"/>
        <v>2.0525000000000002</v>
      </c>
      <c r="AN63" s="209">
        <f t="shared" si="12"/>
        <v>1.8818999999999999</v>
      </c>
      <c r="AO63" s="209">
        <f t="shared" si="12"/>
        <v>1.8158000000000001</v>
      </c>
      <c r="AP63" s="209">
        <f t="shared" si="12"/>
        <v>1.8131999999999999</v>
      </c>
      <c r="AQ63" s="209">
        <f t="shared" si="12"/>
        <v>1.7613000000000001</v>
      </c>
      <c r="AR63" s="209">
        <f t="shared" si="12"/>
        <v>1.7236</v>
      </c>
      <c r="AS63" s="209">
        <f t="shared" si="12"/>
        <v>1.6987000000000001</v>
      </c>
      <c r="AT63" s="209">
        <f t="shared" si="12"/>
        <v>1.7236</v>
      </c>
      <c r="AU63" s="209">
        <f t="shared" si="12"/>
        <v>1.7032</v>
      </c>
      <c r="AV63" s="209">
        <f t="shared" si="12"/>
        <v>1.6301000000000001</v>
      </c>
      <c r="AW63" s="209">
        <f t="shared" si="12"/>
        <v>1.5821000000000001</v>
      </c>
      <c r="AX63" s="209">
        <f t="shared" si="12"/>
        <v>1.5899000000000001</v>
      </c>
      <c r="AY63" s="209">
        <f t="shared" si="12"/>
        <v>1.548</v>
      </c>
      <c r="AZ63" s="209">
        <f t="shared" si="12"/>
        <v>1.526</v>
      </c>
      <c r="BA63" s="209">
        <f t="shared" si="12"/>
        <v>1.5461</v>
      </c>
      <c r="BB63" s="209">
        <f t="shared" si="13"/>
        <v>1.5629999999999999</v>
      </c>
      <c r="BC63" s="209">
        <f t="shared" si="13"/>
        <v>1.5840000000000001</v>
      </c>
      <c r="BD63" s="209">
        <f t="shared" si="13"/>
        <v>1.6573</v>
      </c>
      <c r="BE63" s="209">
        <f t="shared" si="13"/>
        <v>1.7352000000000001</v>
      </c>
      <c r="BF63" s="209">
        <f t="shared" si="13"/>
        <v>1.7734000000000001</v>
      </c>
      <c r="BG63" s="209">
        <f t="shared" si="13"/>
        <v>1.7881</v>
      </c>
      <c r="BH63" s="209">
        <f t="shared" si="13"/>
        <v>1.7352000000000001</v>
      </c>
      <c r="BI63" s="209">
        <f t="shared" si="13"/>
        <v>1.7445999999999999</v>
      </c>
      <c r="BJ63" s="209">
        <f t="shared" si="13"/>
        <v>1.7613000000000001</v>
      </c>
      <c r="BK63" s="209">
        <f t="shared" si="13"/>
        <v>1.7830999999999999</v>
      </c>
      <c r="BL63" s="209">
        <f t="shared" si="13"/>
        <v>1.7856000000000001</v>
      </c>
      <c r="BM63" s="209">
        <f t="shared" si="13"/>
        <v>1.7981</v>
      </c>
      <c r="BN63" s="209">
        <f t="shared" si="14"/>
        <v>1.7305999999999999</v>
      </c>
      <c r="BO63" s="209">
        <f t="shared" si="14"/>
        <v>1.6854</v>
      </c>
      <c r="BP63" s="209">
        <f t="shared" si="14"/>
        <v>1.6744000000000001</v>
      </c>
      <c r="BQ63" s="209">
        <f t="shared" si="14"/>
        <v>1.7054</v>
      </c>
      <c r="BR63" s="209">
        <f t="shared" si="14"/>
        <v>1.6919999999999999</v>
      </c>
      <c r="BS63" s="209">
        <f t="shared" si="14"/>
        <v>1.6056999999999999</v>
      </c>
      <c r="BT63" s="209">
        <f t="shared" si="14"/>
        <v>1.5860000000000001</v>
      </c>
      <c r="BU63" s="209">
        <f t="shared" si="14"/>
        <v>1.5938000000000001</v>
      </c>
      <c r="BV63" s="209">
        <f t="shared" si="14"/>
        <v>1.5919000000000001</v>
      </c>
      <c r="BW63" s="209">
        <f t="shared" si="14"/>
        <v>1.5424</v>
      </c>
      <c r="BX63" s="209">
        <f t="shared" si="17"/>
        <v>1.5461</v>
      </c>
      <c r="BY63" s="209">
        <f t="shared" si="17"/>
        <v>1.5046999999999999</v>
      </c>
      <c r="BZ63" s="209">
        <f t="shared" si="17"/>
        <v>1.4424999999999999</v>
      </c>
      <c r="CA63" s="209">
        <f t="shared" si="17"/>
        <v>1.3867</v>
      </c>
      <c r="CB63" s="209">
        <f t="shared" si="17"/>
        <v>1.3633</v>
      </c>
      <c r="CC63" s="209">
        <f t="shared" si="17"/>
        <v>1.2909999999999999</v>
      </c>
      <c r="CD63" s="209">
        <f t="shared" si="17"/>
        <v>1.1014999999999999</v>
      </c>
      <c r="CE63" s="209">
        <f t="shared" si="16"/>
        <v>1.0361</v>
      </c>
      <c r="CF63" s="209">
        <f t="shared" si="15"/>
        <v>1</v>
      </c>
    </row>
    <row r="64" spans="1:84" outlineLevel="1" x14ac:dyDescent="0.2">
      <c r="A64" s="204">
        <v>2</v>
      </c>
      <c r="B64" s="205" t="s">
        <v>331</v>
      </c>
      <c r="C64" s="7"/>
      <c r="D64" s="1">
        <v>40</v>
      </c>
      <c r="E64" s="206">
        <v>50</v>
      </c>
      <c r="F64" s="208">
        <f t="shared" si="10"/>
        <v>0</v>
      </c>
      <c r="G64" s="208">
        <f t="shared" si="10"/>
        <v>0</v>
      </c>
      <c r="H64" s="208">
        <f t="shared" si="10"/>
        <v>0</v>
      </c>
      <c r="I64" s="208">
        <f t="shared" si="10"/>
        <v>0</v>
      </c>
      <c r="J64" s="209">
        <f t="shared" si="10"/>
        <v>0</v>
      </c>
      <c r="K64" s="209">
        <f t="shared" si="10"/>
        <v>0</v>
      </c>
      <c r="L64" s="209">
        <f t="shared" si="10"/>
        <v>0</v>
      </c>
      <c r="M64" s="209">
        <f t="shared" si="10"/>
        <v>0</v>
      </c>
      <c r="N64" s="209">
        <f t="shared" si="10"/>
        <v>0</v>
      </c>
      <c r="O64" s="209">
        <f t="shared" si="10"/>
        <v>0</v>
      </c>
      <c r="P64" s="209">
        <f t="shared" si="10"/>
        <v>0</v>
      </c>
      <c r="Q64" s="209">
        <f t="shared" si="10"/>
        <v>0</v>
      </c>
      <c r="R64" s="209">
        <f t="shared" si="10"/>
        <v>3.3102999999999998</v>
      </c>
      <c r="S64" s="209">
        <f t="shared" si="10"/>
        <v>3.1955</v>
      </c>
      <c r="T64" s="209">
        <f t="shared" si="10"/>
        <v>3.1034000000000002</v>
      </c>
      <c r="U64" s="209">
        <f t="shared" si="10"/>
        <v>3.1488</v>
      </c>
      <c r="V64" s="209">
        <f t="shared" si="11"/>
        <v>3.0884999999999998</v>
      </c>
      <c r="W64" s="209">
        <f t="shared" si="11"/>
        <v>3.0592000000000001</v>
      </c>
      <c r="X64" s="209">
        <f t="shared" si="11"/>
        <v>2.8065000000000002</v>
      </c>
      <c r="Y64" s="209">
        <f t="shared" si="11"/>
        <v>2.6293000000000002</v>
      </c>
      <c r="Z64" s="209">
        <f t="shared" si="11"/>
        <v>2.4590000000000001</v>
      </c>
      <c r="AA64" s="209">
        <f t="shared" si="11"/>
        <v>2.7065000000000001</v>
      </c>
      <c r="AB64" s="209">
        <f t="shared" si="11"/>
        <v>2.7008000000000001</v>
      </c>
      <c r="AC64" s="209">
        <f t="shared" si="11"/>
        <v>2.5819999999999999</v>
      </c>
      <c r="AD64" s="209">
        <f t="shared" si="11"/>
        <v>2.4131</v>
      </c>
      <c r="AE64" s="209">
        <f t="shared" si="11"/>
        <v>2.4971000000000001</v>
      </c>
      <c r="AF64" s="209">
        <f t="shared" si="11"/>
        <v>2.4874999999999998</v>
      </c>
      <c r="AG64" s="209">
        <f t="shared" si="11"/>
        <v>2.3601000000000001</v>
      </c>
      <c r="AH64" s="209">
        <f t="shared" si="11"/>
        <v>2.2259000000000002</v>
      </c>
      <c r="AI64" s="209">
        <f t="shared" si="11"/>
        <v>2.3473000000000002</v>
      </c>
      <c r="AJ64" s="209">
        <f t="shared" si="11"/>
        <v>2.2930999999999999</v>
      </c>
      <c r="AK64" s="209">
        <f t="shared" si="11"/>
        <v>2.2768999999999999</v>
      </c>
      <c r="AL64" s="209">
        <f t="shared" si="12"/>
        <v>2.2296999999999998</v>
      </c>
      <c r="AM64" s="209">
        <f t="shared" si="12"/>
        <v>2.0525000000000002</v>
      </c>
      <c r="AN64" s="209">
        <f t="shared" si="12"/>
        <v>1.8818999999999999</v>
      </c>
      <c r="AO64" s="209">
        <f t="shared" si="12"/>
        <v>1.8158000000000001</v>
      </c>
      <c r="AP64" s="209">
        <f t="shared" si="12"/>
        <v>1.8131999999999999</v>
      </c>
      <c r="AQ64" s="209">
        <f t="shared" si="12"/>
        <v>1.7613000000000001</v>
      </c>
      <c r="AR64" s="209">
        <f t="shared" si="12"/>
        <v>1.7236</v>
      </c>
      <c r="AS64" s="209">
        <f t="shared" si="12"/>
        <v>1.6987000000000001</v>
      </c>
      <c r="AT64" s="209">
        <f t="shared" si="12"/>
        <v>1.7236</v>
      </c>
      <c r="AU64" s="209">
        <f t="shared" si="12"/>
        <v>1.7032</v>
      </c>
      <c r="AV64" s="209">
        <f t="shared" si="12"/>
        <v>1.6301000000000001</v>
      </c>
      <c r="AW64" s="209">
        <f t="shared" si="12"/>
        <v>1.5821000000000001</v>
      </c>
      <c r="AX64" s="209">
        <f t="shared" si="12"/>
        <v>1.5899000000000001</v>
      </c>
      <c r="AY64" s="209">
        <f t="shared" si="12"/>
        <v>1.548</v>
      </c>
      <c r="AZ64" s="209">
        <f t="shared" si="12"/>
        <v>1.526</v>
      </c>
      <c r="BA64" s="209">
        <f t="shared" si="12"/>
        <v>1.5461</v>
      </c>
      <c r="BB64" s="209">
        <f t="shared" si="13"/>
        <v>1.5629999999999999</v>
      </c>
      <c r="BC64" s="209">
        <f t="shared" si="13"/>
        <v>1.5840000000000001</v>
      </c>
      <c r="BD64" s="209">
        <f t="shared" si="13"/>
        <v>1.6573</v>
      </c>
      <c r="BE64" s="209">
        <f t="shared" si="13"/>
        <v>1.7352000000000001</v>
      </c>
      <c r="BF64" s="209">
        <f t="shared" si="13"/>
        <v>1.7734000000000001</v>
      </c>
      <c r="BG64" s="209">
        <f t="shared" si="13"/>
        <v>1.7881</v>
      </c>
      <c r="BH64" s="209">
        <f t="shared" si="13"/>
        <v>1.7352000000000001</v>
      </c>
      <c r="BI64" s="209">
        <f t="shared" si="13"/>
        <v>1.7445999999999999</v>
      </c>
      <c r="BJ64" s="209">
        <f t="shared" si="13"/>
        <v>1.7613000000000001</v>
      </c>
      <c r="BK64" s="209">
        <f t="shared" si="13"/>
        <v>1.7830999999999999</v>
      </c>
      <c r="BL64" s="209">
        <f t="shared" si="13"/>
        <v>1.7856000000000001</v>
      </c>
      <c r="BM64" s="209">
        <f t="shared" si="13"/>
        <v>1.7981</v>
      </c>
      <c r="BN64" s="209">
        <f t="shared" si="14"/>
        <v>1.7305999999999999</v>
      </c>
      <c r="BO64" s="209">
        <f t="shared" si="14"/>
        <v>1.6854</v>
      </c>
      <c r="BP64" s="209">
        <f t="shared" si="14"/>
        <v>1.6744000000000001</v>
      </c>
      <c r="BQ64" s="209">
        <f t="shared" si="14"/>
        <v>1.7054</v>
      </c>
      <c r="BR64" s="209">
        <f t="shared" si="14"/>
        <v>1.6919999999999999</v>
      </c>
      <c r="BS64" s="209">
        <f t="shared" si="14"/>
        <v>1.6056999999999999</v>
      </c>
      <c r="BT64" s="209">
        <f t="shared" si="14"/>
        <v>1.5860000000000001</v>
      </c>
      <c r="BU64" s="209">
        <f t="shared" si="14"/>
        <v>1.5938000000000001</v>
      </c>
      <c r="BV64" s="209">
        <f t="shared" si="14"/>
        <v>1.5919000000000001</v>
      </c>
      <c r="BW64" s="209">
        <f t="shared" si="14"/>
        <v>1.5424</v>
      </c>
      <c r="BX64" s="209">
        <f t="shared" si="17"/>
        <v>1.5461</v>
      </c>
      <c r="BY64" s="209">
        <f t="shared" si="17"/>
        <v>1.5046999999999999</v>
      </c>
      <c r="BZ64" s="209">
        <f t="shared" si="17"/>
        <v>1.4424999999999999</v>
      </c>
      <c r="CA64" s="209">
        <f t="shared" si="17"/>
        <v>1.3867</v>
      </c>
      <c r="CB64" s="209">
        <f t="shared" si="17"/>
        <v>1.3633</v>
      </c>
      <c r="CC64" s="209">
        <f t="shared" si="17"/>
        <v>1.2909999999999999</v>
      </c>
      <c r="CD64" s="209">
        <f t="shared" si="17"/>
        <v>1.1014999999999999</v>
      </c>
      <c r="CE64" s="209">
        <f t="shared" si="16"/>
        <v>1.0361</v>
      </c>
      <c r="CF64" s="209">
        <f t="shared" si="15"/>
        <v>1</v>
      </c>
    </row>
    <row r="65" spans="1:84" outlineLevel="1" x14ac:dyDescent="0.2">
      <c r="A65" s="204">
        <v>5</v>
      </c>
      <c r="B65" s="205" t="s">
        <v>332</v>
      </c>
      <c r="C65" s="7"/>
      <c r="D65" s="1">
        <v>35</v>
      </c>
      <c r="E65" s="206">
        <v>45</v>
      </c>
      <c r="F65" s="208">
        <f t="shared" si="10"/>
        <v>0</v>
      </c>
      <c r="G65" s="208">
        <f t="shared" si="10"/>
        <v>0</v>
      </c>
      <c r="H65" s="208">
        <f t="shared" si="10"/>
        <v>0</v>
      </c>
      <c r="I65" s="208">
        <f t="shared" si="10"/>
        <v>5.2327000000000004</v>
      </c>
      <c r="J65" s="209">
        <f t="shared" si="10"/>
        <v>5.3639999999999999</v>
      </c>
      <c r="K65" s="209">
        <f t="shared" si="10"/>
        <v>4.5461</v>
      </c>
      <c r="L65" s="209">
        <f t="shared" si="10"/>
        <v>4.4207000000000001</v>
      </c>
      <c r="M65" s="209">
        <f t="shared" si="10"/>
        <v>4.5461</v>
      </c>
      <c r="N65" s="209">
        <f t="shared" si="10"/>
        <v>4.6281999999999996</v>
      </c>
      <c r="O65" s="209">
        <f t="shared" si="10"/>
        <v>4.5461</v>
      </c>
      <c r="P65" s="209">
        <f t="shared" si="10"/>
        <v>4.4513999999999996</v>
      </c>
      <c r="Q65" s="209">
        <f t="shared" si="10"/>
        <v>4.3754</v>
      </c>
      <c r="R65" s="209">
        <f t="shared" si="10"/>
        <v>4.4055</v>
      </c>
      <c r="S65" s="209">
        <f t="shared" si="10"/>
        <v>4.4207000000000001</v>
      </c>
      <c r="T65" s="209">
        <f t="shared" si="10"/>
        <v>4.3754</v>
      </c>
      <c r="U65" s="209">
        <f t="shared" si="10"/>
        <v>4.3164999999999996</v>
      </c>
      <c r="V65" s="209">
        <f t="shared" si="11"/>
        <v>4.3019999999999996</v>
      </c>
      <c r="W65" s="209">
        <f t="shared" si="11"/>
        <v>4.2732999999999999</v>
      </c>
      <c r="X65" s="209">
        <f t="shared" si="11"/>
        <v>4.2032999999999996</v>
      </c>
      <c r="Y65" s="209">
        <f t="shared" si="11"/>
        <v>4.0957999999999997</v>
      </c>
      <c r="Z65" s="209">
        <f t="shared" si="11"/>
        <v>4.0442</v>
      </c>
      <c r="AA65" s="209">
        <f t="shared" si="11"/>
        <v>4.0957999999999997</v>
      </c>
      <c r="AB65" s="209">
        <f t="shared" si="11"/>
        <v>4.0957999999999997</v>
      </c>
      <c r="AC65" s="209">
        <f t="shared" si="11"/>
        <v>4.0313999999999997</v>
      </c>
      <c r="AD65" s="209">
        <f t="shared" si="11"/>
        <v>3.8382999999999998</v>
      </c>
      <c r="AE65" s="209">
        <f t="shared" si="11"/>
        <v>3.6945000000000001</v>
      </c>
      <c r="AF65" s="209">
        <f t="shared" si="11"/>
        <v>3.581</v>
      </c>
      <c r="AG65" s="209">
        <f t="shared" si="11"/>
        <v>3.3736999999999999</v>
      </c>
      <c r="AH65" s="209">
        <f t="shared" si="11"/>
        <v>2.9676</v>
      </c>
      <c r="AI65" s="209">
        <f t="shared" si="11"/>
        <v>2.8426</v>
      </c>
      <c r="AJ65" s="209">
        <f t="shared" si="11"/>
        <v>2.7393000000000001</v>
      </c>
      <c r="AK65" s="209">
        <f t="shared" si="11"/>
        <v>2.6652999999999998</v>
      </c>
      <c r="AL65" s="209">
        <f t="shared" si="12"/>
        <v>2.6324000000000001</v>
      </c>
      <c r="AM65" s="209">
        <f t="shared" si="12"/>
        <v>2.5386000000000002</v>
      </c>
      <c r="AN65" s="209">
        <f t="shared" si="12"/>
        <v>2.3828999999999998</v>
      </c>
      <c r="AO65" s="209">
        <f t="shared" si="12"/>
        <v>2.2334000000000001</v>
      </c>
      <c r="AP65" s="209">
        <f t="shared" si="12"/>
        <v>2.1015999999999999</v>
      </c>
      <c r="AQ65" s="209">
        <f t="shared" si="12"/>
        <v>2.0644</v>
      </c>
      <c r="AR65" s="209">
        <f t="shared" si="12"/>
        <v>2.0063</v>
      </c>
      <c r="AS65" s="209">
        <f t="shared" si="12"/>
        <v>1.9632000000000001</v>
      </c>
      <c r="AT65" s="209">
        <f t="shared" si="12"/>
        <v>1.9783999999999999</v>
      </c>
      <c r="AU65" s="209">
        <f t="shared" si="12"/>
        <v>2.0253000000000001</v>
      </c>
      <c r="AV65" s="209">
        <f t="shared" si="12"/>
        <v>1.9968999999999999</v>
      </c>
      <c r="AW65" s="209">
        <f t="shared" si="12"/>
        <v>1.9454</v>
      </c>
      <c r="AX65" s="209">
        <f t="shared" si="12"/>
        <v>1.9162999999999999</v>
      </c>
      <c r="AY65" s="209">
        <f t="shared" si="12"/>
        <v>1.8743000000000001</v>
      </c>
      <c r="AZ65" s="209">
        <f t="shared" si="12"/>
        <v>1.8472999999999999</v>
      </c>
      <c r="BA65" s="209">
        <f t="shared" si="12"/>
        <v>1.8472999999999999</v>
      </c>
      <c r="BB65" s="209">
        <f t="shared" si="13"/>
        <v>1.8420000000000001</v>
      </c>
      <c r="BC65" s="209">
        <f t="shared" si="13"/>
        <v>1.8082</v>
      </c>
      <c r="BD65" s="209">
        <f t="shared" si="13"/>
        <v>1.8392999999999999</v>
      </c>
      <c r="BE65" s="209">
        <f t="shared" si="13"/>
        <v>1.8184</v>
      </c>
      <c r="BF65" s="209">
        <f t="shared" si="13"/>
        <v>1.8184</v>
      </c>
      <c r="BG65" s="209">
        <f t="shared" si="13"/>
        <v>1.8472999999999999</v>
      </c>
      <c r="BH65" s="209">
        <f t="shared" si="13"/>
        <v>1.8132999999999999</v>
      </c>
      <c r="BI65" s="209">
        <f t="shared" si="13"/>
        <v>1.7562</v>
      </c>
      <c r="BJ65" s="209">
        <f t="shared" si="13"/>
        <v>1.7658</v>
      </c>
      <c r="BK65" s="209">
        <f t="shared" si="13"/>
        <v>1.7395</v>
      </c>
      <c r="BL65" s="209">
        <f t="shared" si="13"/>
        <v>1.7161999999999999</v>
      </c>
      <c r="BM65" s="209">
        <f t="shared" si="13"/>
        <v>1.6520999999999999</v>
      </c>
      <c r="BN65" s="209">
        <f t="shared" si="14"/>
        <v>1.5691999999999999</v>
      </c>
      <c r="BO65" s="209">
        <f t="shared" si="14"/>
        <v>1.5502</v>
      </c>
      <c r="BP65" s="209">
        <f t="shared" si="14"/>
        <v>1.4753000000000001</v>
      </c>
      <c r="BQ65" s="209">
        <f t="shared" si="14"/>
        <v>1.5262</v>
      </c>
      <c r="BR65" s="209">
        <f t="shared" si="14"/>
        <v>1.5136000000000001</v>
      </c>
      <c r="BS65" s="209">
        <f t="shared" si="14"/>
        <v>1.4437</v>
      </c>
      <c r="BT65" s="209">
        <f t="shared" si="14"/>
        <v>1.4244000000000001</v>
      </c>
      <c r="BU65" s="209">
        <f t="shared" si="14"/>
        <v>1.4229000000000001</v>
      </c>
      <c r="BV65" s="209">
        <f t="shared" si="14"/>
        <v>1.4323999999999999</v>
      </c>
      <c r="BW65" s="209">
        <f t="shared" si="14"/>
        <v>1.4519</v>
      </c>
      <c r="BX65" s="209">
        <f t="shared" si="17"/>
        <v>1.4719</v>
      </c>
      <c r="BY65" s="209">
        <f t="shared" si="17"/>
        <v>1.4356</v>
      </c>
      <c r="BZ65" s="209">
        <f t="shared" si="17"/>
        <v>1.4026000000000001</v>
      </c>
      <c r="CA65" s="209">
        <f t="shared" si="17"/>
        <v>1.3858999999999999</v>
      </c>
      <c r="CB65" s="209">
        <f t="shared" si="17"/>
        <v>1.3919999999999999</v>
      </c>
      <c r="CC65" s="209">
        <f t="shared" si="17"/>
        <v>1.282</v>
      </c>
      <c r="CD65" s="209">
        <f t="shared" si="17"/>
        <v>0.99460000000000004</v>
      </c>
      <c r="CE65" s="209">
        <f t="shared" si="16"/>
        <v>0.98309999999999997</v>
      </c>
      <c r="CF65" s="209">
        <f t="shared" si="15"/>
        <v>1</v>
      </c>
    </row>
    <row r="66" spans="1:84" outlineLevel="1" x14ac:dyDescent="0.2">
      <c r="A66" s="204">
        <v>5</v>
      </c>
      <c r="B66" s="205" t="s">
        <v>333</v>
      </c>
      <c r="C66" s="7"/>
      <c r="D66" s="1">
        <v>25</v>
      </c>
      <c r="E66" s="206">
        <v>30</v>
      </c>
      <c r="F66" s="208">
        <f t="shared" si="10"/>
        <v>0</v>
      </c>
      <c r="G66" s="208">
        <f t="shared" si="10"/>
        <v>0</v>
      </c>
      <c r="H66" s="208">
        <f t="shared" si="10"/>
        <v>0</v>
      </c>
      <c r="I66" s="208">
        <f t="shared" si="10"/>
        <v>5.2327000000000004</v>
      </c>
      <c r="J66" s="209">
        <f t="shared" si="10"/>
        <v>5.3639999999999999</v>
      </c>
      <c r="K66" s="209">
        <f t="shared" si="10"/>
        <v>4.5461</v>
      </c>
      <c r="L66" s="209">
        <f t="shared" si="10"/>
        <v>4.4207000000000001</v>
      </c>
      <c r="M66" s="209">
        <f t="shared" si="10"/>
        <v>4.5461</v>
      </c>
      <c r="N66" s="209">
        <f t="shared" si="10"/>
        <v>4.6281999999999996</v>
      </c>
      <c r="O66" s="209">
        <f t="shared" si="10"/>
        <v>4.5461</v>
      </c>
      <c r="P66" s="209">
        <f t="shared" si="10"/>
        <v>4.4513999999999996</v>
      </c>
      <c r="Q66" s="209">
        <f t="shared" si="10"/>
        <v>4.3754</v>
      </c>
      <c r="R66" s="209">
        <f t="shared" si="10"/>
        <v>4.4055</v>
      </c>
      <c r="S66" s="209">
        <f t="shared" si="10"/>
        <v>4.4207000000000001</v>
      </c>
      <c r="T66" s="209">
        <f t="shared" si="10"/>
        <v>4.3754</v>
      </c>
      <c r="U66" s="209">
        <f t="shared" si="10"/>
        <v>4.3164999999999996</v>
      </c>
      <c r="V66" s="209">
        <f t="shared" si="11"/>
        <v>4.3019999999999996</v>
      </c>
      <c r="W66" s="209">
        <f t="shared" si="11"/>
        <v>4.2732999999999999</v>
      </c>
      <c r="X66" s="209">
        <f t="shared" si="11"/>
        <v>4.2032999999999996</v>
      </c>
      <c r="Y66" s="209">
        <f t="shared" si="11"/>
        <v>4.0957999999999997</v>
      </c>
      <c r="Z66" s="209">
        <f t="shared" si="11"/>
        <v>4.0442</v>
      </c>
      <c r="AA66" s="209">
        <f t="shared" si="11"/>
        <v>4.0957999999999997</v>
      </c>
      <c r="AB66" s="209">
        <f t="shared" si="11"/>
        <v>4.0957999999999997</v>
      </c>
      <c r="AC66" s="209">
        <f t="shared" si="11"/>
        <v>4.0313999999999997</v>
      </c>
      <c r="AD66" s="209">
        <f t="shared" si="11"/>
        <v>3.8382999999999998</v>
      </c>
      <c r="AE66" s="209">
        <f t="shared" si="11"/>
        <v>3.6945000000000001</v>
      </c>
      <c r="AF66" s="209">
        <f t="shared" si="11"/>
        <v>3.581</v>
      </c>
      <c r="AG66" s="209">
        <f t="shared" si="11"/>
        <v>3.3736999999999999</v>
      </c>
      <c r="AH66" s="209">
        <f t="shared" si="11"/>
        <v>2.9676</v>
      </c>
      <c r="AI66" s="209">
        <f t="shared" si="11"/>
        <v>2.8426</v>
      </c>
      <c r="AJ66" s="209">
        <f t="shared" si="11"/>
        <v>2.7393000000000001</v>
      </c>
      <c r="AK66" s="209">
        <f t="shared" ref="AJ66:AY81" si="18">VLOOKUP($A66,$A$11:$CE$15,AK$49)</f>
        <v>2.6652999999999998</v>
      </c>
      <c r="AL66" s="209">
        <f t="shared" si="18"/>
        <v>2.6324000000000001</v>
      </c>
      <c r="AM66" s="209">
        <f t="shared" si="18"/>
        <v>2.5386000000000002</v>
      </c>
      <c r="AN66" s="209">
        <f t="shared" si="18"/>
        <v>2.3828999999999998</v>
      </c>
      <c r="AO66" s="209">
        <f t="shared" si="18"/>
        <v>2.2334000000000001</v>
      </c>
      <c r="AP66" s="209">
        <f t="shared" si="18"/>
        <v>2.1015999999999999</v>
      </c>
      <c r="AQ66" s="209">
        <f t="shared" si="18"/>
        <v>2.0644</v>
      </c>
      <c r="AR66" s="209">
        <f t="shared" si="18"/>
        <v>2.0063</v>
      </c>
      <c r="AS66" s="209">
        <f t="shared" si="18"/>
        <v>1.9632000000000001</v>
      </c>
      <c r="AT66" s="209">
        <f t="shared" si="12"/>
        <v>1.9783999999999999</v>
      </c>
      <c r="AU66" s="209">
        <f t="shared" si="12"/>
        <v>2.0253000000000001</v>
      </c>
      <c r="AV66" s="209">
        <f t="shared" si="12"/>
        <v>1.9968999999999999</v>
      </c>
      <c r="AW66" s="209">
        <f t="shared" si="12"/>
        <v>1.9454</v>
      </c>
      <c r="AX66" s="209">
        <f t="shared" si="12"/>
        <v>1.9162999999999999</v>
      </c>
      <c r="AY66" s="209">
        <f t="shared" si="12"/>
        <v>1.8743000000000001</v>
      </c>
      <c r="AZ66" s="209">
        <f t="shared" si="12"/>
        <v>1.8472999999999999</v>
      </c>
      <c r="BA66" s="209">
        <f t="shared" si="12"/>
        <v>1.8472999999999999</v>
      </c>
      <c r="BB66" s="209">
        <f t="shared" si="13"/>
        <v>1.8420000000000001</v>
      </c>
      <c r="BC66" s="209">
        <f t="shared" si="13"/>
        <v>1.8082</v>
      </c>
      <c r="BD66" s="209">
        <f t="shared" si="13"/>
        <v>1.8392999999999999</v>
      </c>
      <c r="BE66" s="209">
        <f t="shared" si="13"/>
        <v>1.8184</v>
      </c>
      <c r="BF66" s="209">
        <f t="shared" si="13"/>
        <v>1.8184</v>
      </c>
      <c r="BG66" s="209">
        <f t="shared" si="13"/>
        <v>1.8472999999999999</v>
      </c>
      <c r="BH66" s="209">
        <f t="shared" si="13"/>
        <v>1.8132999999999999</v>
      </c>
      <c r="BI66" s="209">
        <f t="shared" si="13"/>
        <v>1.7562</v>
      </c>
      <c r="BJ66" s="209">
        <f t="shared" si="13"/>
        <v>1.7658</v>
      </c>
      <c r="BK66" s="209">
        <f t="shared" si="13"/>
        <v>1.7395</v>
      </c>
      <c r="BL66" s="209">
        <f t="shared" si="13"/>
        <v>1.7161999999999999</v>
      </c>
      <c r="BM66" s="209">
        <f t="shared" si="13"/>
        <v>1.6520999999999999</v>
      </c>
      <c r="BN66" s="209">
        <f t="shared" si="14"/>
        <v>1.5691999999999999</v>
      </c>
      <c r="BO66" s="209">
        <f t="shared" si="14"/>
        <v>1.5502</v>
      </c>
      <c r="BP66" s="209">
        <f t="shared" si="14"/>
        <v>1.4753000000000001</v>
      </c>
      <c r="BQ66" s="209">
        <f t="shared" si="14"/>
        <v>1.5262</v>
      </c>
      <c r="BR66" s="209">
        <f t="shared" si="14"/>
        <v>1.5136000000000001</v>
      </c>
      <c r="BS66" s="209">
        <f t="shared" si="14"/>
        <v>1.4437</v>
      </c>
      <c r="BT66" s="209">
        <f t="shared" si="14"/>
        <v>1.4244000000000001</v>
      </c>
      <c r="BU66" s="209">
        <f t="shared" si="14"/>
        <v>1.4229000000000001</v>
      </c>
      <c r="BV66" s="209">
        <f t="shared" si="14"/>
        <v>1.4323999999999999</v>
      </c>
      <c r="BW66" s="209">
        <f t="shared" si="14"/>
        <v>1.4519</v>
      </c>
      <c r="BX66" s="209">
        <f t="shared" si="17"/>
        <v>1.4719</v>
      </c>
      <c r="BY66" s="209">
        <f t="shared" si="17"/>
        <v>1.4356</v>
      </c>
      <c r="BZ66" s="209">
        <f t="shared" si="17"/>
        <v>1.4026000000000001</v>
      </c>
      <c r="CA66" s="209">
        <f t="shared" si="17"/>
        <v>1.3858999999999999</v>
      </c>
      <c r="CB66" s="209">
        <f t="shared" si="17"/>
        <v>1.3919999999999999</v>
      </c>
      <c r="CC66" s="209">
        <f t="shared" si="17"/>
        <v>1.282</v>
      </c>
      <c r="CD66" s="209">
        <f t="shared" si="17"/>
        <v>0.99460000000000004</v>
      </c>
      <c r="CE66" s="209">
        <f t="shared" si="16"/>
        <v>0.98309999999999997</v>
      </c>
      <c r="CF66" s="209">
        <f t="shared" si="15"/>
        <v>1</v>
      </c>
    </row>
    <row r="67" spans="1:84" outlineLevel="1" x14ac:dyDescent="0.2">
      <c r="A67" s="204">
        <v>5</v>
      </c>
      <c r="B67" s="300" t="s">
        <v>334</v>
      </c>
      <c r="C67" s="7"/>
      <c r="D67" s="1">
        <v>20</v>
      </c>
      <c r="E67" s="206">
        <v>20</v>
      </c>
      <c r="F67" s="208">
        <f t="shared" ref="F67:U82" si="19">VLOOKUP($A67,$A$11:$CE$15,F$49)</f>
        <v>0</v>
      </c>
      <c r="G67" s="208">
        <f t="shared" si="19"/>
        <v>0</v>
      </c>
      <c r="H67" s="208">
        <f t="shared" si="19"/>
        <v>0</v>
      </c>
      <c r="I67" s="208">
        <f t="shared" si="19"/>
        <v>5.2327000000000004</v>
      </c>
      <c r="J67" s="209">
        <f t="shared" si="19"/>
        <v>5.3639999999999999</v>
      </c>
      <c r="K67" s="209">
        <f t="shared" si="19"/>
        <v>4.5461</v>
      </c>
      <c r="L67" s="209">
        <f t="shared" si="19"/>
        <v>4.4207000000000001</v>
      </c>
      <c r="M67" s="209">
        <f t="shared" si="19"/>
        <v>4.5461</v>
      </c>
      <c r="N67" s="209">
        <f t="shared" si="19"/>
        <v>4.6281999999999996</v>
      </c>
      <c r="O67" s="209">
        <f t="shared" si="19"/>
        <v>4.5461</v>
      </c>
      <c r="P67" s="209">
        <f t="shared" si="19"/>
        <v>4.4513999999999996</v>
      </c>
      <c r="Q67" s="209">
        <f t="shared" si="19"/>
        <v>4.3754</v>
      </c>
      <c r="R67" s="209">
        <f t="shared" si="19"/>
        <v>4.4055</v>
      </c>
      <c r="S67" s="209">
        <f t="shared" si="19"/>
        <v>4.4207000000000001</v>
      </c>
      <c r="T67" s="209">
        <f t="shared" si="19"/>
        <v>4.3754</v>
      </c>
      <c r="U67" s="209">
        <f t="shared" si="19"/>
        <v>4.3164999999999996</v>
      </c>
      <c r="V67" s="209">
        <f t="shared" ref="V67:AK82" si="20">VLOOKUP($A67,$A$11:$CE$15,V$49)</f>
        <v>4.3019999999999996</v>
      </c>
      <c r="W67" s="209">
        <f t="shared" si="20"/>
        <v>4.2732999999999999</v>
      </c>
      <c r="X67" s="209">
        <f t="shared" si="20"/>
        <v>4.2032999999999996</v>
      </c>
      <c r="Y67" s="209">
        <f t="shared" si="20"/>
        <v>4.0957999999999997</v>
      </c>
      <c r="Z67" s="209">
        <f t="shared" si="20"/>
        <v>4.0442</v>
      </c>
      <c r="AA67" s="209">
        <f t="shared" si="20"/>
        <v>4.0957999999999997</v>
      </c>
      <c r="AB67" s="209">
        <f t="shared" si="20"/>
        <v>4.0957999999999997</v>
      </c>
      <c r="AC67" s="209">
        <f t="shared" si="20"/>
        <v>4.0313999999999997</v>
      </c>
      <c r="AD67" s="209">
        <f t="shared" si="20"/>
        <v>3.8382999999999998</v>
      </c>
      <c r="AE67" s="209">
        <f t="shared" si="20"/>
        <v>3.6945000000000001</v>
      </c>
      <c r="AF67" s="209">
        <f t="shared" si="20"/>
        <v>3.581</v>
      </c>
      <c r="AG67" s="209">
        <f t="shared" si="20"/>
        <v>3.3736999999999999</v>
      </c>
      <c r="AH67" s="209">
        <f t="shared" si="20"/>
        <v>2.9676</v>
      </c>
      <c r="AI67" s="209">
        <f t="shared" si="20"/>
        <v>2.8426</v>
      </c>
      <c r="AJ67" s="209">
        <f t="shared" si="18"/>
        <v>2.7393000000000001</v>
      </c>
      <c r="AK67" s="209">
        <f t="shared" si="18"/>
        <v>2.6652999999999998</v>
      </c>
      <c r="AL67" s="209">
        <f t="shared" si="18"/>
        <v>2.6324000000000001</v>
      </c>
      <c r="AM67" s="209">
        <f t="shared" si="18"/>
        <v>2.5386000000000002</v>
      </c>
      <c r="AN67" s="209">
        <f t="shared" si="18"/>
        <v>2.3828999999999998</v>
      </c>
      <c r="AO67" s="209">
        <f t="shared" si="18"/>
        <v>2.2334000000000001</v>
      </c>
      <c r="AP67" s="209">
        <f t="shared" si="18"/>
        <v>2.1015999999999999</v>
      </c>
      <c r="AQ67" s="209">
        <f t="shared" si="18"/>
        <v>2.0644</v>
      </c>
      <c r="AR67" s="209">
        <f t="shared" si="18"/>
        <v>2.0063</v>
      </c>
      <c r="AS67" s="209">
        <f t="shared" si="18"/>
        <v>1.9632000000000001</v>
      </c>
      <c r="AT67" s="209">
        <f t="shared" si="18"/>
        <v>1.9783999999999999</v>
      </c>
      <c r="AU67" s="209">
        <f t="shared" si="18"/>
        <v>2.0253000000000001</v>
      </c>
      <c r="AV67" s="209">
        <f t="shared" si="18"/>
        <v>1.9968999999999999</v>
      </c>
      <c r="AW67" s="209">
        <f t="shared" si="18"/>
        <v>1.9454</v>
      </c>
      <c r="AX67" s="209">
        <f t="shared" si="18"/>
        <v>1.9162999999999999</v>
      </c>
      <c r="AY67" s="209">
        <f t="shared" si="18"/>
        <v>1.8743000000000001</v>
      </c>
      <c r="AZ67" s="209">
        <f t="shared" ref="AZ67:BO82" si="21">VLOOKUP($A67,$A$11:$CE$15,AZ$49)</f>
        <v>1.8472999999999999</v>
      </c>
      <c r="BA67" s="209">
        <f t="shared" si="21"/>
        <v>1.8472999999999999</v>
      </c>
      <c r="BB67" s="209">
        <f t="shared" si="21"/>
        <v>1.8420000000000001</v>
      </c>
      <c r="BC67" s="209">
        <f t="shared" si="21"/>
        <v>1.8082</v>
      </c>
      <c r="BD67" s="209">
        <f t="shared" si="21"/>
        <v>1.8392999999999999</v>
      </c>
      <c r="BE67" s="209">
        <f t="shared" si="21"/>
        <v>1.8184</v>
      </c>
      <c r="BF67" s="209">
        <f t="shared" si="21"/>
        <v>1.8184</v>
      </c>
      <c r="BG67" s="209">
        <f t="shared" si="21"/>
        <v>1.8472999999999999</v>
      </c>
      <c r="BH67" s="209">
        <f t="shared" si="21"/>
        <v>1.8132999999999999</v>
      </c>
      <c r="BI67" s="209">
        <f t="shared" si="21"/>
        <v>1.7562</v>
      </c>
      <c r="BJ67" s="209">
        <f t="shared" si="21"/>
        <v>1.7658</v>
      </c>
      <c r="BK67" s="209">
        <f t="shared" si="21"/>
        <v>1.7395</v>
      </c>
      <c r="BL67" s="209">
        <f t="shared" si="21"/>
        <v>1.7161999999999999</v>
      </c>
      <c r="BM67" s="209">
        <f t="shared" si="21"/>
        <v>1.6520999999999999</v>
      </c>
      <c r="BN67" s="209">
        <f t="shared" si="21"/>
        <v>1.5691999999999999</v>
      </c>
      <c r="BO67" s="209">
        <f t="shared" si="21"/>
        <v>1.5502</v>
      </c>
      <c r="BP67" s="209">
        <f t="shared" ref="BN67:CC82" si="22">VLOOKUP($A67,$A$11:$CE$15,BP$49)</f>
        <v>1.4753000000000001</v>
      </c>
      <c r="BQ67" s="209">
        <f t="shared" si="22"/>
        <v>1.5262</v>
      </c>
      <c r="BR67" s="209">
        <f t="shared" si="22"/>
        <v>1.5136000000000001</v>
      </c>
      <c r="BS67" s="209">
        <f t="shared" si="22"/>
        <v>1.4437</v>
      </c>
      <c r="BT67" s="209">
        <f t="shared" si="22"/>
        <v>1.4244000000000001</v>
      </c>
      <c r="BU67" s="209">
        <f t="shared" si="22"/>
        <v>1.4229000000000001</v>
      </c>
      <c r="BV67" s="209">
        <f t="shared" si="22"/>
        <v>1.4323999999999999</v>
      </c>
      <c r="BW67" s="209">
        <f t="shared" si="22"/>
        <v>1.4519</v>
      </c>
      <c r="BX67" s="209">
        <f t="shared" si="17"/>
        <v>1.4719</v>
      </c>
      <c r="BY67" s="209">
        <f t="shared" si="17"/>
        <v>1.4356</v>
      </c>
      <c r="BZ67" s="209">
        <f t="shared" si="17"/>
        <v>1.4026000000000001</v>
      </c>
      <c r="CA67" s="209">
        <f t="shared" si="17"/>
        <v>1.3858999999999999</v>
      </c>
      <c r="CB67" s="209">
        <f t="shared" si="17"/>
        <v>1.3919999999999999</v>
      </c>
      <c r="CC67" s="209">
        <f t="shared" si="17"/>
        <v>1.282</v>
      </c>
      <c r="CD67" s="209">
        <f t="shared" si="17"/>
        <v>0.99460000000000004</v>
      </c>
      <c r="CE67" s="209">
        <f t="shared" si="16"/>
        <v>0.98309999999999997</v>
      </c>
      <c r="CF67" s="209">
        <f t="shared" si="15"/>
        <v>1</v>
      </c>
    </row>
    <row r="68" spans="1:84" outlineLevel="1" x14ac:dyDescent="0.2">
      <c r="A68" s="204">
        <v>5</v>
      </c>
      <c r="B68" s="205" t="s">
        <v>335</v>
      </c>
      <c r="C68" s="7"/>
      <c r="D68" s="1">
        <v>20</v>
      </c>
      <c r="E68" s="206">
        <v>30</v>
      </c>
      <c r="F68" s="208">
        <f t="shared" si="19"/>
        <v>0</v>
      </c>
      <c r="G68" s="208">
        <f t="shared" si="19"/>
        <v>0</v>
      </c>
      <c r="H68" s="208">
        <f t="shared" si="19"/>
        <v>0</v>
      </c>
      <c r="I68" s="208">
        <f t="shared" si="19"/>
        <v>5.2327000000000004</v>
      </c>
      <c r="J68" s="209">
        <f t="shared" si="19"/>
        <v>5.3639999999999999</v>
      </c>
      <c r="K68" s="209">
        <f t="shared" si="19"/>
        <v>4.5461</v>
      </c>
      <c r="L68" s="209">
        <f t="shared" si="19"/>
        <v>4.4207000000000001</v>
      </c>
      <c r="M68" s="209">
        <f t="shared" si="19"/>
        <v>4.5461</v>
      </c>
      <c r="N68" s="209">
        <f t="shared" si="19"/>
        <v>4.6281999999999996</v>
      </c>
      <c r="O68" s="209">
        <f t="shared" si="19"/>
        <v>4.5461</v>
      </c>
      <c r="P68" s="209">
        <f t="shared" si="19"/>
        <v>4.4513999999999996</v>
      </c>
      <c r="Q68" s="209">
        <f>VLOOKUP($A68,$A$11:$CE$15,Q$49)</f>
        <v>4.3754</v>
      </c>
      <c r="R68" s="209">
        <f t="shared" si="19"/>
        <v>4.4055</v>
      </c>
      <c r="S68" s="209">
        <f t="shared" si="19"/>
        <v>4.4207000000000001</v>
      </c>
      <c r="T68" s="209">
        <f t="shared" si="19"/>
        <v>4.3754</v>
      </c>
      <c r="U68" s="209">
        <f t="shared" si="19"/>
        <v>4.3164999999999996</v>
      </c>
      <c r="V68" s="209">
        <f t="shared" si="20"/>
        <v>4.3019999999999996</v>
      </c>
      <c r="W68" s="209">
        <f t="shared" si="20"/>
        <v>4.2732999999999999</v>
      </c>
      <c r="X68" s="209">
        <f t="shared" si="20"/>
        <v>4.2032999999999996</v>
      </c>
      <c r="Y68" s="209">
        <f t="shared" si="20"/>
        <v>4.0957999999999997</v>
      </c>
      <c r="Z68" s="209">
        <f t="shared" si="20"/>
        <v>4.0442</v>
      </c>
      <c r="AA68" s="209">
        <f t="shared" si="20"/>
        <v>4.0957999999999997</v>
      </c>
      <c r="AB68" s="209">
        <f t="shared" si="20"/>
        <v>4.0957999999999997</v>
      </c>
      <c r="AC68" s="209">
        <f t="shared" si="20"/>
        <v>4.0313999999999997</v>
      </c>
      <c r="AD68" s="209">
        <f t="shared" si="20"/>
        <v>3.8382999999999998</v>
      </c>
      <c r="AE68" s="209">
        <f t="shared" si="20"/>
        <v>3.6945000000000001</v>
      </c>
      <c r="AF68" s="209">
        <f t="shared" si="20"/>
        <v>3.581</v>
      </c>
      <c r="AG68" s="209">
        <f t="shared" si="20"/>
        <v>3.3736999999999999</v>
      </c>
      <c r="AH68" s="209">
        <f t="shared" si="20"/>
        <v>2.9676</v>
      </c>
      <c r="AI68" s="209">
        <f t="shared" si="20"/>
        <v>2.8426</v>
      </c>
      <c r="AJ68" s="209">
        <f t="shared" si="18"/>
        <v>2.7393000000000001</v>
      </c>
      <c r="AK68" s="209">
        <f t="shared" si="18"/>
        <v>2.6652999999999998</v>
      </c>
      <c r="AL68" s="209">
        <f t="shared" si="18"/>
        <v>2.6324000000000001</v>
      </c>
      <c r="AM68" s="209">
        <f t="shared" si="18"/>
        <v>2.5386000000000002</v>
      </c>
      <c r="AN68" s="209">
        <f t="shared" si="18"/>
        <v>2.3828999999999998</v>
      </c>
      <c r="AO68" s="209">
        <f t="shared" si="18"/>
        <v>2.2334000000000001</v>
      </c>
      <c r="AP68" s="209">
        <f t="shared" si="18"/>
        <v>2.1015999999999999</v>
      </c>
      <c r="AQ68" s="209">
        <f t="shared" si="18"/>
        <v>2.0644</v>
      </c>
      <c r="AR68" s="209">
        <f t="shared" si="18"/>
        <v>2.0063</v>
      </c>
      <c r="AS68" s="209">
        <f t="shared" si="18"/>
        <v>1.9632000000000001</v>
      </c>
      <c r="AT68" s="209">
        <f t="shared" si="18"/>
        <v>1.9783999999999999</v>
      </c>
      <c r="AU68" s="209">
        <f t="shared" si="18"/>
        <v>2.0253000000000001</v>
      </c>
      <c r="AV68" s="209">
        <f t="shared" si="18"/>
        <v>1.9968999999999999</v>
      </c>
      <c r="AW68" s="209">
        <f t="shared" si="18"/>
        <v>1.9454</v>
      </c>
      <c r="AX68" s="209">
        <f t="shared" si="18"/>
        <v>1.9162999999999999</v>
      </c>
      <c r="AY68" s="209">
        <f t="shared" si="18"/>
        <v>1.8743000000000001</v>
      </c>
      <c r="AZ68" s="209">
        <f t="shared" si="21"/>
        <v>1.8472999999999999</v>
      </c>
      <c r="BA68" s="209">
        <f t="shared" si="21"/>
        <v>1.8472999999999999</v>
      </c>
      <c r="BB68" s="209">
        <f t="shared" si="21"/>
        <v>1.8420000000000001</v>
      </c>
      <c r="BC68" s="209">
        <f t="shared" si="21"/>
        <v>1.8082</v>
      </c>
      <c r="BD68" s="209">
        <f t="shared" si="21"/>
        <v>1.8392999999999999</v>
      </c>
      <c r="BE68" s="209">
        <f t="shared" si="21"/>
        <v>1.8184</v>
      </c>
      <c r="BF68" s="209">
        <f t="shared" si="21"/>
        <v>1.8184</v>
      </c>
      <c r="BG68" s="209">
        <f t="shared" si="21"/>
        <v>1.8472999999999999</v>
      </c>
      <c r="BH68" s="209">
        <f t="shared" si="21"/>
        <v>1.8132999999999999</v>
      </c>
      <c r="BI68" s="209">
        <f t="shared" si="21"/>
        <v>1.7562</v>
      </c>
      <c r="BJ68" s="209">
        <f t="shared" si="21"/>
        <v>1.7658</v>
      </c>
      <c r="BK68" s="209">
        <f t="shared" si="21"/>
        <v>1.7395</v>
      </c>
      <c r="BL68" s="209">
        <f t="shared" si="21"/>
        <v>1.7161999999999999</v>
      </c>
      <c r="BM68" s="209">
        <f t="shared" si="21"/>
        <v>1.6520999999999999</v>
      </c>
      <c r="BN68" s="209">
        <f t="shared" si="22"/>
        <v>1.5691999999999999</v>
      </c>
      <c r="BO68" s="209">
        <f t="shared" si="22"/>
        <v>1.5502</v>
      </c>
      <c r="BP68" s="209">
        <f t="shared" si="22"/>
        <v>1.4753000000000001</v>
      </c>
      <c r="BQ68" s="209">
        <f t="shared" si="22"/>
        <v>1.5262</v>
      </c>
      <c r="BR68" s="209">
        <f t="shared" si="22"/>
        <v>1.5136000000000001</v>
      </c>
      <c r="BS68" s="209">
        <f t="shared" si="22"/>
        <v>1.4437</v>
      </c>
      <c r="BT68" s="209">
        <f t="shared" si="22"/>
        <v>1.4244000000000001</v>
      </c>
      <c r="BU68" s="209">
        <f t="shared" si="22"/>
        <v>1.4229000000000001</v>
      </c>
      <c r="BV68" s="209">
        <f t="shared" si="22"/>
        <v>1.4323999999999999</v>
      </c>
      <c r="BW68" s="209">
        <f t="shared" si="22"/>
        <v>1.4519</v>
      </c>
      <c r="BX68" s="209">
        <f t="shared" si="17"/>
        <v>1.4719</v>
      </c>
      <c r="BY68" s="209">
        <f t="shared" si="17"/>
        <v>1.4356</v>
      </c>
      <c r="BZ68" s="209">
        <f t="shared" si="17"/>
        <v>1.4026000000000001</v>
      </c>
      <c r="CA68" s="209">
        <f t="shared" si="17"/>
        <v>1.3858999999999999</v>
      </c>
      <c r="CB68" s="209">
        <f t="shared" si="17"/>
        <v>1.3919999999999999</v>
      </c>
      <c r="CC68" s="209">
        <f t="shared" si="17"/>
        <v>1.282</v>
      </c>
      <c r="CD68" s="209">
        <f t="shared" si="17"/>
        <v>0.99460000000000004</v>
      </c>
      <c r="CE68" s="209">
        <f t="shared" si="16"/>
        <v>0.98309999999999997</v>
      </c>
      <c r="CF68" s="209">
        <f t="shared" si="15"/>
        <v>1</v>
      </c>
    </row>
    <row r="69" spans="1:84" outlineLevel="1" x14ac:dyDescent="0.2">
      <c r="A69" s="204">
        <v>2</v>
      </c>
      <c r="B69" s="205" t="s">
        <v>336</v>
      </c>
      <c r="C69" s="7"/>
      <c r="D69" s="1">
        <v>40</v>
      </c>
      <c r="E69" s="206">
        <v>45</v>
      </c>
      <c r="F69" s="208">
        <f t="shared" si="19"/>
        <v>0</v>
      </c>
      <c r="G69" s="208">
        <f t="shared" si="19"/>
        <v>0</v>
      </c>
      <c r="H69" s="208">
        <f t="shared" si="19"/>
        <v>0</v>
      </c>
      <c r="I69" s="208">
        <f t="shared" si="19"/>
        <v>0</v>
      </c>
      <c r="J69" s="209">
        <f t="shared" si="19"/>
        <v>0</v>
      </c>
      <c r="K69" s="209">
        <f t="shared" si="19"/>
        <v>0</v>
      </c>
      <c r="L69" s="209">
        <f t="shared" si="19"/>
        <v>0</v>
      </c>
      <c r="M69" s="209">
        <f t="shared" si="19"/>
        <v>0</v>
      </c>
      <c r="N69" s="209">
        <f t="shared" si="19"/>
        <v>0</v>
      </c>
      <c r="O69" s="209">
        <f t="shared" si="19"/>
        <v>0</v>
      </c>
      <c r="P69" s="209">
        <f t="shared" si="19"/>
        <v>0</v>
      </c>
      <c r="Q69" s="209">
        <f t="shared" si="19"/>
        <v>0</v>
      </c>
      <c r="R69" s="209">
        <f t="shared" si="19"/>
        <v>3.3102999999999998</v>
      </c>
      <c r="S69" s="209">
        <f t="shared" si="19"/>
        <v>3.1955</v>
      </c>
      <c r="T69" s="209">
        <f t="shared" si="19"/>
        <v>3.1034000000000002</v>
      </c>
      <c r="U69" s="209">
        <f t="shared" si="19"/>
        <v>3.1488</v>
      </c>
      <c r="V69" s="209">
        <f t="shared" si="20"/>
        <v>3.0884999999999998</v>
      </c>
      <c r="W69" s="209">
        <f t="shared" si="20"/>
        <v>3.0592000000000001</v>
      </c>
      <c r="X69" s="209">
        <f t="shared" si="20"/>
        <v>2.8065000000000002</v>
      </c>
      <c r="Y69" s="209">
        <f t="shared" si="20"/>
        <v>2.6293000000000002</v>
      </c>
      <c r="Z69" s="209">
        <f t="shared" si="20"/>
        <v>2.4590000000000001</v>
      </c>
      <c r="AA69" s="209">
        <f t="shared" si="20"/>
        <v>2.7065000000000001</v>
      </c>
      <c r="AB69" s="209">
        <f t="shared" si="20"/>
        <v>2.7008000000000001</v>
      </c>
      <c r="AC69" s="209">
        <f t="shared" si="20"/>
        <v>2.5819999999999999</v>
      </c>
      <c r="AD69" s="209">
        <f t="shared" si="20"/>
        <v>2.4131</v>
      </c>
      <c r="AE69" s="209">
        <f t="shared" si="20"/>
        <v>2.4971000000000001</v>
      </c>
      <c r="AF69" s="209">
        <f t="shared" si="20"/>
        <v>2.4874999999999998</v>
      </c>
      <c r="AG69" s="209">
        <f t="shared" si="20"/>
        <v>2.3601000000000001</v>
      </c>
      <c r="AH69" s="209">
        <f t="shared" si="20"/>
        <v>2.2259000000000002</v>
      </c>
      <c r="AI69" s="209">
        <f t="shared" si="20"/>
        <v>2.3473000000000002</v>
      </c>
      <c r="AJ69" s="209">
        <f t="shared" si="18"/>
        <v>2.2930999999999999</v>
      </c>
      <c r="AK69" s="209">
        <f t="shared" si="18"/>
        <v>2.2768999999999999</v>
      </c>
      <c r="AL69" s="209">
        <f t="shared" si="18"/>
        <v>2.2296999999999998</v>
      </c>
      <c r="AM69" s="209">
        <f t="shared" si="18"/>
        <v>2.0525000000000002</v>
      </c>
      <c r="AN69" s="209">
        <f t="shared" si="18"/>
        <v>1.8818999999999999</v>
      </c>
      <c r="AO69" s="209">
        <f t="shared" si="18"/>
        <v>1.8158000000000001</v>
      </c>
      <c r="AP69" s="209">
        <f t="shared" si="18"/>
        <v>1.8131999999999999</v>
      </c>
      <c r="AQ69" s="209">
        <f t="shared" si="18"/>
        <v>1.7613000000000001</v>
      </c>
      <c r="AR69" s="209">
        <f t="shared" si="18"/>
        <v>1.7236</v>
      </c>
      <c r="AS69" s="209">
        <f t="shared" si="18"/>
        <v>1.6987000000000001</v>
      </c>
      <c r="AT69" s="209">
        <f t="shared" si="18"/>
        <v>1.7236</v>
      </c>
      <c r="AU69" s="209">
        <f t="shared" si="18"/>
        <v>1.7032</v>
      </c>
      <c r="AV69" s="209">
        <f t="shared" si="18"/>
        <v>1.6301000000000001</v>
      </c>
      <c r="AW69" s="209">
        <f t="shared" si="18"/>
        <v>1.5821000000000001</v>
      </c>
      <c r="AX69" s="209">
        <f t="shared" si="18"/>
        <v>1.5899000000000001</v>
      </c>
      <c r="AY69" s="209">
        <f t="shared" si="18"/>
        <v>1.548</v>
      </c>
      <c r="AZ69" s="209">
        <f t="shared" si="21"/>
        <v>1.526</v>
      </c>
      <c r="BA69" s="209">
        <f t="shared" si="21"/>
        <v>1.5461</v>
      </c>
      <c r="BB69" s="209">
        <f t="shared" si="21"/>
        <v>1.5629999999999999</v>
      </c>
      <c r="BC69" s="209">
        <f t="shared" si="21"/>
        <v>1.5840000000000001</v>
      </c>
      <c r="BD69" s="209">
        <f t="shared" si="21"/>
        <v>1.6573</v>
      </c>
      <c r="BE69" s="209">
        <f t="shared" si="21"/>
        <v>1.7352000000000001</v>
      </c>
      <c r="BF69" s="209">
        <f t="shared" si="21"/>
        <v>1.7734000000000001</v>
      </c>
      <c r="BG69" s="209">
        <f t="shared" si="21"/>
        <v>1.7881</v>
      </c>
      <c r="BH69" s="209">
        <f t="shared" si="21"/>
        <v>1.7352000000000001</v>
      </c>
      <c r="BI69" s="209">
        <f t="shared" si="21"/>
        <v>1.7445999999999999</v>
      </c>
      <c r="BJ69" s="209">
        <f t="shared" si="21"/>
        <v>1.7613000000000001</v>
      </c>
      <c r="BK69" s="209">
        <f t="shared" si="21"/>
        <v>1.7830999999999999</v>
      </c>
      <c r="BL69" s="209">
        <f t="shared" si="21"/>
        <v>1.7856000000000001</v>
      </c>
      <c r="BM69" s="209">
        <f t="shared" si="21"/>
        <v>1.7981</v>
      </c>
      <c r="BN69" s="209">
        <f t="shared" si="22"/>
        <v>1.7305999999999999</v>
      </c>
      <c r="BO69" s="209">
        <f t="shared" si="22"/>
        <v>1.6854</v>
      </c>
      <c r="BP69" s="209">
        <f t="shared" si="22"/>
        <v>1.6744000000000001</v>
      </c>
      <c r="BQ69" s="209">
        <f t="shared" si="22"/>
        <v>1.7054</v>
      </c>
      <c r="BR69" s="209">
        <f t="shared" si="22"/>
        <v>1.6919999999999999</v>
      </c>
      <c r="BS69" s="209">
        <f t="shared" si="22"/>
        <v>1.6056999999999999</v>
      </c>
      <c r="BT69" s="209">
        <f t="shared" si="22"/>
        <v>1.5860000000000001</v>
      </c>
      <c r="BU69" s="209">
        <f t="shared" si="22"/>
        <v>1.5938000000000001</v>
      </c>
      <c r="BV69" s="209">
        <f t="shared" si="22"/>
        <v>1.5919000000000001</v>
      </c>
      <c r="BW69" s="209">
        <f t="shared" si="22"/>
        <v>1.5424</v>
      </c>
      <c r="BX69" s="209">
        <f t="shared" si="22"/>
        <v>1.5461</v>
      </c>
      <c r="BY69" s="209">
        <f t="shared" si="22"/>
        <v>1.5046999999999999</v>
      </c>
      <c r="BZ69" s="209">
        <f t="shared" si="22"/>
        <v>1.4424999999999999</v>
      </c>
      <c r="CA69" s="209">
        <f t="shared" si="22"/>
        <v>1.3867</v>
      </c>
      <c r="CB69" s="209">
        <f t="shared" si="22"/>
        <v>1.3633</v>
      </c>
      <c r="CC69" s="209">
        <f t="shared" si="22"/>
        <v>1.2909999999999999</v>
      </c>
      <c r="CD69" s="209">
        <f t="shared" ref="BX69:CD84" si="23">VLOOKUP($A69,$A$11:$CE$15,CD$49)</f>
        <v>1.1014999999999999</v>
      </c>
      <c r="CE69" s="209">
        <f t="shared" si="16"/>
        <v>1.0361</v>
      </c>
      <c r="CF69" s="209">
        <f t="shared" si="15"/>
        <v>1</v>
      </c>
    </row>
    <row r="70" spans="1:84" outlineLevel="1" x14ac:dyDescent="0.2">
      <c r="A70" s="204">
        <v>3</v>
      </c>
      <c r="B70" s="205" t="s">
        <v>337</v>
      </c>
      <c r="C70" s="7"/>
      <c r="D70" s="1">
        <v>30</v>
      </c>
      <c r="E70" s="206">
        <v>40</v>
      </c>
      <c r="F70" s="208">
        <f t="shared" si="19"/>
        <v>0</v>
      </c>
      <c r="G70" s="208">
        <f t="shared" si="19"/>
        <v>0</v>
      </c>
      <c r="H70" s="208">
        <f t="shared" si="19"/>
        <v>0</v>
      </c>
      <c r="I70" s="208">
        <f t="shared" si="19"/>
        <v>0</v>
      </c>
      <c r="J70" s="209">
        <f t="shared" si="19"/>
        <v>0</v>
      </c>
      <c r="K70" s="209">
        <f t="shared" si="19"/>
        <v>0</v>
      </c>
      <c r="L70" s="209">
        <f t="shared" si="19"/>
        <v>0</v>
      </c>
      <c r="M70" s="209">
        <f t="shared" si="19"/>
        <v>0</v>
      </c>
      <c r="N70" s="209">
        <f t="shared" si="19"/>
        <v>0</v>
      </c>
      <c r="O70" s="209">
        <f t="shared" si="19"/>
        <v>0</v>
      </c>
      <c r="P70" s="209">
        <f t="shared" si="19"/>
        <v>0</v>
      </c>
      <c r="Q70" s="209">
        <f t="shared" si="19"/>
        <v>0</v>
      </c>
      <c r="R70" s="209">
        <f t="shared" si="19"/>
        <v>3.9699</v>
      </c>
      <c r="S70" s="209">
        <f t="shared" si="19"/>
        <v>3.8879000000000001</v>
      </c>
      <c r="T70" s="209">
        <f t="shared" si="19"/>
        <v>3.7336999999999998</v>
      </c>
      <c r="U70" s="209">
        <f t="shared" si="19"/>
        <v>3.6610999999999998</v>
      </c>
      <c r="V70" s="209">
        <f t="shared" si="20"/>
        <v>3.5912999999999999</v>
      </c>
      <c r="W70" s="209">
        <f t="shared" si="20"/>
        <v>3.6309</v>
      </c>
      <c r="X70" s="209">
        <f t="shared" si="20"/>
        <v>3.4868000000000001</v>
      </c>
      <c r="Y70" s="209">
        <f t="shared" si="20"/>
        <v>3.3452000000000002</v>
      </c>
      <c r="Z70" s="209">
        <f t="shared" si="20"/>
        <v>3.1456</v>
      </c>
      <c r="AA70" s="209">
        <f t="shared" si="20"/>
        <v>3.4775999999999998</v>
      </c>
      <c r="AB70" s="209">
        <f t="shared" si="20"/>
        <v>3.5335000000000001</v>
      </c>
      <c r="AC70" s="209">
        <f t="shared" si="20"/>
        <v>3.2624</v>
      </c>
      <c r="AD70" s="209">
        <f t="shared" si="20"/>
        <v>2.9354</v>
      </c>
      <c r="AE70" s="209">
        <f t="shared" si="20"/>
        <v>2.9752000000000001</v>
      </c>
      <c r="AF70" s="209">
        <f t="shared" si="20"/>
        <v>2.9954999999999998</v>
      </c>
      <c r="AG70" s="209">
        <f t="shared" si="20"/>
        <v>2.8715000000000002</v>
      </c>
      <c r="AH70" s="209">
        <f t="shared" si="20"/>
        <v>2.6898</v>
      </c>
      <c r="AI70" s="209">
        <f t="shared" si="20"/>
        <v>2.8161999999999998</v>
      </c>
      <c r="AJ70" s="209">
        <f t="shared" si="18"/>
        <v>2.7231000000000001</v>
      </c>
      <c r="AK70" s="209">
        <f t="shared" si="18"/>
        <v>2.6898</v>
      </c>
      <c r="AL70" s="209">
        <f t="shared" si="18"/>
        <v>2.7174999999999998</v>
      </c>
      <c r="AM70" s="209">
        <f t="shared" si="18"/>
        <v>2.5249000000000001</v>
      </c>
      <c r="AN70" s="209">
        <f t="shared" si="18"/>
        <v>2.2881999999999998</v>
      </c>
      <c r="AO70" s="209">
        <f t="shared" si="18"/>
        <v>2.1749000000000001</v>
      </c>
      <c r="AP70" s="209">
        <f t="shared" si="18"/>
        <v>2.1156000000000001</v>
      </c>
      <c r="AQ70" s="209">
        <f t="shared" si="18"/>
        <v>2.1156000000000001</v>
      </c>
      <c r="AR70" s="209">
        <f t="shared" si="18"/>
        <v>2.1122000000000001</v>
      </c>
      <c r="AS70" s="209">
        <f t="shared" si="18"/>
        <v>2.0987</v>
      </c>
      <c r="AT70" s="209">
        <f t="shared" si="18"/>
        <v>2.0691000000000002</v>
      </c>
      <c r="AU70" s="209">
        <f t="shared" si="18"/>
        <v>2.0339999999999998</v>
      </c>
      <c r="AV70" s="209">
        <f t="shared" si="18"/>
        <v>1.9879</v>
      </c>
      <c r="AW70" s="209">
        <f t="shared" si="18"/>
        <v>1.9381999999999999</v>
      </c>
      <c r="AX70" s="209">
        <f t="shared" si="18"/>
        <v>1.8855999999999999</v>
      </c>
      <c r="AY70" s="209">
        <f t="shared" si="18"/>
        <v>1.8204</v>
      </c>
      <c r="AZ70" s="209">
        <f t="shared" si="21"/>
        <v>1.7715000000000001</v>
      </c>
      <c r="BA70" s="209">
        <f t="shared" si="21"/>
        <v>1.7667999999999999</v>
      </c>
      <c r="BB70" s="209">
        <f t="shared" si="21"/>
        <v>1.7715000000000001</v>
      </c>
      <c r="BC70" s="209">
        <f t="shared" si="21"/>
        <v>1.7786999999999999</v>
      </c>
      <c r="BD70" s="209">
        <f t="shared" si="21"/>
        <v>1.8280000000000001</v>
      </c>
      <c r="BE70" s="209">
        <f t="shared" si="21"/>
        <v>1.8642000000000001</v>
      </c>
      <c r="BF70" s="209">
        <f t="shared" si="21"/>
        <v>1.8694999999999999</v>
      </c>
      <c r="BG70" s="209">
        <f t="shared" si="21"/>
        <v>1.8694999999999999</v>
      </c>
      <c r="BH70" s="209">
        <f t="shared" si="21"/>
        <v>1.8104</v>
      </c>
      <c r="BI70" s="209">
        <f t="shared" si="21"/>
        <v>1.8080000000000001</v>
      </c>
      <c r="BJ70" s="209">
        <f t="shared" si="21"/>
        <v>1.8408</v>
      </c>
      <c r="BK70" s="209">
        <f t="shared" si="21"/>
        <v>1.8722000000000001</v>
      </c>
      <c r="BL70" s="209">
        <f t="shared" si="21"/>
        <v>1.8408</v>
      </c>
      <c r="BM70" s="209">
        <f t="shared" si="21"/>
        <v>1.7859</v>
      </c>
      <c r="BN70" s="209">
        <f t="shared" si="22"/>
        <v>1.7411000000000001</v>
      </c>
      <c r="BO70" s="209">
        <f t="shared" si="22"/>
        <v>1.6684000000000001</v>
      </c>
      <c r="BP70" s="209">
        <f t="shared" si="22"/>
        <v>1.6192</v>
      </c>
      <c r="BQ70" s="209">
        <f t="shared" si="22"/>
        <v>1.6393</v>
      </c>
      <c r="BR70" s="209">
        <f t="shared" si="22"/>
        <v>1.6747000000000001</v>
      </c>
      <c r="BS70" s="209">
        <f t="shared" si="22"/>
        <v>1.6152</v>
      </c>
      <c r="BT70" s="209">
        <f t="shared" si="22"/>
        <v>1.6112</v>
      </c>
      <c r="BU70" s="209">
        <f t="shared" si="22"/>
        <v>1.6132</v>
      </c>
      <c r="BV70" s="209">
        <f t="shared" si="22"/>
        <v>1.6033999999999999</v>
      </c>
      <c r="BW70" s="209">
        <f t="shared" si="22"/>
        <v>1.569</v>
      </c>
      <c r="BX70" s="209">
        <f t="shared" si="23"/>
        <v>1.5709</v>
      </c>
      <c r="BY70" s="209">
        <f t="shared" si="23"/>
        <v>1.5289999999999999</v>
      </c>
      <c r="BZ70" s="209">
        <f t="shared" si="23"/>
        <v>1.4661</v>
      </c>
      <c r="CA70" s="209">
        <f t="shared" si="23"/>
        <v>1.4157</v>
      </c>
      <c r="CB70" s="209">
        <f t="shared" si="23"/>
        <v>1.3874</v>
      </c>
      <c r="CC70" s="209">
        <f t="shared" si="23"/>
        <v>1.3180000000000001</v>
      </c>
      <c r="CD70" s="209">
        <f t="shared" si="23"/>
        <v>1.0938000000000001</v>
      </c>
      <c r="CE70" s="209">
        <f t="shared" si="16"/>
        <v>1.0217000000000001</v>
      </c>
      <c r="CF70" s="209">
        <f t="shared" si="15"/>
        <v>1</v>
      </c>
    </row>
    <row r="71" spans="1:84" outlineLevel="1" x14ac:dyDescent="0.2">
      <c r="A71" s="204">
        <v>2</v>
      </c>
      <c r="B71" s="205" t="s">
        <v>338</v>
      </c>
      <c r="C71" s="7"/>
      <c r="D71" s="1">
        <v>40</v>
      </c>
      <c r="E71" s="206">
        <v>45</v>
      </c>
      <c r="F71" s="208">
        <f t="shared" si="19"/>
        <v>0</v>
      </c>
      <c r="G71" s="208">
        <f t="shared" si="19"/>
        <v>0</v>
      </c>
      <c r="H71" s="208">
        <f t="shared" si="19"/>
        <v>0</v>
      </c>
      <c r="I71" s="208">
        <f t="shared" si="19"/>
        <v>0</v>
      </c>
      <c r="J71" s="209">
        <f t="shared" si="19"/>
        <v>0</v>
      </c>
      <c r="K71" s="209">
        <f t="shared" si="19"/>
        <v>0</v>
      </c>
      <c r="L71" s="209">
        <f t="shared" si="19"/>
        <v>0</v>
      </c>
      <c r="M71" s="209">
        <f t="shared" si="19"/>
        <v>0</v>
      </c>
      <c r="N71" s="209">
        <f t="shared" si="19"/>
        <v>0</v>
      </c>
      <c r="O71" s="209">
        <f t="shared" si="19"/>
        <v>0</v>
      </c>
      <c r="P71" s="209">
        <f t="shared" si="19"/>
        <v>0</v>
      </c>
      <c r="Q71" s="209">
        <f t="shared" si="19"/>
        <v>0</v>
      </c>
      <c r="R71" s="209">
        <f t="shared" si="19"/>
        <v>3.3102999999999998</v>
      </c>
      <c r="S71" s="209">
        <f t="shared" si="19"/>
        <v>3.1955</v>
      </c>
      <c r="T71" s="209">
        <f t="shared" si="19"/>
        <v>3.1034000000000002</v>
      </c>
      <c r="U71" s="209">
        <f t="shared" si="19"/>
        <v>3.1488</v>
      </c>
      <c r="V71" s="209">
        <f t="shared" si="20"/>
        <v>3.0884999999999998</v>
      </c>
      <c r="W71" s="209">
        <f t="shared" si="20"/>
        <v>3.0592000000000001</v>
      </c>
      <c r="X71" s="209">
        <f t="shared" si="20"/>
        <v>2.8065000000000002</v>
      </c>
      <c r="Y71" s="209">
        <f t="shared" si="20"/>
        <v>2.6293000000000002</v>
      </c>
      <c r="Z71" s="209">
        <f t="shared" si="20"/>
        <v>2.4590000000000001</v>
      </c>
      <c r="AA71" s="209">
        <f t="shared" si="20"/>
        <v>2.7065000000000001</v>
      </c>
      <c r="AB71" s="209">
        <f t="shared" si="20"/>
        <v>2.7008000000000001</v>
      </c>
      <c r="AC71" s="209">
        <f t="shared" si="20"/>
        <v>2.5819999999999999</v>
      </c>
      <c r="AD71" s="209">
        <f t="shared" si="20"/>
        <v>2.4131</v>
      </c>
      <c r="AE71" s="209">
        <f t="shared" si="20"/>
        <v>2.4971000000000001</v>
      </c>
      <c r="AF71" s="209">
        <f t="shared" si="20"/>
        <v>2.4874999999999998</v>
      </c>
      <c r="AG71" s="209">
        <f t="shared" si="20"/>
        <v>2.3601000000000001</v>
      </c>
      <c r="AH71" s="209">
        <f t="shared" si="20"/>
        <v>2.2259000000000002</v>
      </c>
      <c r="AI71" s="209">
        <f t="shared" si="20"/>
        <v>2.3473000000000002</v>
      </c>
      <c r="AJ71" s="209">
        <f t="shared" si="18"/>
        <v>2.2930999999999999</v>
      </c>
      <c r="AK71" s="209">
        <f t="shared" si="18"/>
        <v>2.2768999999999999</v>
      </c>
      <c r="AL71" s="209">
        <f t="shared" si="18"/>
        <v>2.2296999999999998</v>
      </c>
      <c r="AM71" s="209">
        <f t="shared" si="18"/>
        <v>2.0525000000000002</v>
      </c>
      <c r="AN71" s="209">
        <f t="shared" si="18"/>
        <v>1.8818999999999999</v>
      </c>
      <c r="AO71" s="209">
        <f t="shared" si="18"/>
        <v>1.8158000000000001</v>
      </c>
      <c r="AP71" s="209">
        <f t="shared" si="18"/>
        <v>1.8131999999999999</v>
      </c>
      <c r="AQ71" s="209">
        <f t="shared" si="18"/>
        <v>1.7613000000000001</v>
      </c>
      <c r="AR71" s="209">
        <f t="shared" si="18"/>
        <v>1.7236</v>
      </c>
      <c r="AS71" s="209">
        <f t="shared" si="18"/>
        <v>1.6987000000000001</v>
      </c>
      <c r="AT71" s="209">
        <f t="shared" si="18"/>
        <v>1.7236</v>
      </c>
      <c r="AU71" s="209">
        <f t="shared" si="18"/>
        <v>1.7032</v>
      </c>
      <c r="AV71" s="209">
        <f t="shared" si="18"/>
        <v>1.6301000000000001</v>
      </c>
      <c r="AW71" s="209">
        <f t="shared" si="18"/>
        <v>1.5821000000000001</v>
      </c>
      <c r="AX71" s="209">
        <f t="shared" si="18"/>
        <v>1.5899000000000001</v>
      </c>
      <c r="AY71" s="209">
        <f t="shared" si="18"/>
        <v>1.548</v>
      </c>
      <c r="AZ71" s="209">
        <f t="shared" si="21"/>
        <v>1.526</v>
      </c>
      <c r="BA71" s="209">
        <f t="shared" si="21"/>
        <v>1.5461</v>
      </c>
      <c r="BB71" s="209">
        <f t="shared" si="21"/>
        <v>1.5629999999999999</v>
      </c>
      <c r="BC71" s="209">
        <f t="shared" si="21"/>
        <v>1.5840000000000001</v>
      </c>
      <c r="BD71" s="209">
        <f t="shared" si="21"/>
        <v>1.6573</v>
      </c>
      <c r="BE71" s="209">
        <f t="shared" si="21"/>
        <v>1.7352000000000001</v>
      </c>
      <c r="BF71" s="209">
        <f t="shared" si="21"/>
        <v>1.7734000000000001</v>
      </c>
      <c r="BG71" s="209">
        <f t="shared" si="21"/>
        <v>1.7881</v>
      </c>
      <c r="BH71" s="209">
        <f t="shared" si="21"/>
        <v>1.7352000000000001</v>
      </c>
      <c r="BI71" s="209">
        <f t="shared" si="21"/>
        <v>1.7445999999999999</v>
      </c>
      <c r="BJ71" s="209">
        <f t="shared" si="21"/>
        <v>1.7613000000000001</v>
      </c>
      <c r="BK71" s="209">
        <f t="shared" si="21"/>
        <v>1.7830999999999999</v>
      </c>
      <c r="BL71" s="209">
        <f t="shared" si="21"/>
        <v>1.7856000000000001</v>
      </c>
      <c r="BM71" s="209">
        <f t="shared" si="21"/>
        <v>1.7981</v>
      </c>
      <c r="BN71" s="209">
        <f t="shared" si="22"/>
        <v>1.7305999999999999</v>
      </c>
      <c r="BO71" s="209">
        <f t="shared" si="22"/>
        <v>1.6854</v>
      </c>
      <c r="BP71" s="209">
        <f t="shared" si="22"/>
        <v>1.6744000000000001</v>
      </c>
      <c r="BQ71" s="209">
        <f t="shared" si="22"/>
        <v>1.7054</v>
      </c>
      <c r="BR71" s="209">
        <f t="shared" si="22"/>
        <v>1.6919999999999999</v>
      </c>
      <c r="BS71" s="209">
        <f t="shared" si="22"/>
        <v>1.6056999999999999</v>
      </c>
      <c r="BT71" s="209">
        <f t="shared" si="22"/>
        <v>1.5860000000000001</v>
      </c>
      <c r="BU71" s="209">
        <f t="shared" si="22"/>
        <v>1.5938000000000001</v>
      </c>
      <c r="BV71" s="209">
        <f t="shared" si="22"/>
        <v>1.5919000000000001</v>
      </c>
      <c r="BW71" s="209">
        <f t="shared" si="22"/>
        <v>1.5424</v>
      </c>
      <c r="BX71" s="209">
        <f t="shared" si="23"/>
        <v>1.5461</v>
      </c>
      <c r="BY71" s="209">
        <f t="shared" si="23"/>
        <v>1.5046999999999999</v>
      </c>
      <c r="BZ71" s="209">
        <f t="shared" si="23"/>
        <v>1.4424999999999999</v>
      </c>
      <c r="CA71" s="209">
        <f t="shared" si="23"/>
        <v>1.3867</v>
      </c>
      <c r="CB71" s="209">
        <f t="shared" si="23"/>
        <v>1.3633</v>
      </c>
      <c r="CC71" s="209">
        <f t="shared" si="23"/>
        <v>1.2909999999999999</v>
      </c>
      <c r="CD71" s="209">
        <f t="shared" si="23"/>
        <v>1.1014999999999999</v>
      </c>
      <c r="CE71" s="209">
        <f t="shared" si="16"/>
        <v>1.0361</v>
      </c>
      <c r="CF71" s="209">
        <f t="shared" si="15"/>
        <v>1</v>
      </c>
    </row>
    <row r="72" spans="1:84" outlineLevel="1" x14ac:dyDescent="0.2">
      <c r="A72" s="204">
        <v>3</v>
      </c>
      <c r="B72" s="205" t="s">
        <v>339</v>
      </c>
      <c r="C72" s="7"/>
      <c r="D72" s="1">
        <v>30</v>
      </c>
      <c r="E72" s="206">
        <v>40</v>
      </c>
      <c r="F72" s="208">
        <f t="shared" si="19"/>
        <v>0</v>
      </c>
      <c r="G72" s="208">
        <f t="shared" si="19"/>
        <v>0</v>
      </c>
      <c r="H72" s="208">
        <f t="shared" si="19"/>
        <v>0</v>
      </c>
      <c r="I72" s="208">
        <f t="shared" si="19"/>
        <v>0</v>
      </c>
      <c r="J72" s="209">
        <f t="shared" si="19"/>
        <v>0</v>
      </c>
      <c r="K72" s="209">
        <f t="shared" si="19"/>
        <v>0</v>
      </c>
      <c r="L72" s="209">
        <f t="shared" si="19"/>
        <v>0</v>
      </c>
      <c r="M72" s="209">
        <f t="shared" si="19"/>
        <v>0</v>
      </c>
      <c r="N72" s="209">
        <f t="shared" si="19"/>
        <v>0</v>
      </c>
      <c r="O72" s="209">
        <f t="shared" si="19"/>
        <v>0</v>
      </c>
      <c r="P72" s="209">
        <f t="shared" si="19"/>
        <v>0</v>
      </c>
      <c r="Q72" s="209">
        <f t="shared" si="19"/>
        <v>0</v>
      </c>
      <c r="R72" s="209">
        <f t="shared" si="19"/>
        <v>3.9699</v>
      </c>
      <c r="S72" s="209">
        <f t="shared" si="19"/>
        <v>3.8879000000000001</v>
      </c>
      <c r="T72" s="209">
        <f t="shared" si="19"/>
        <v>3.7336999999999998</v>
      </c>
      <c r="U72" s="209">
        <f t="shared" si="19"/>
        <v>3.6610999999999998</v>
      </c>
      <c r="V72" s="209">
        <f t="shared" si="20"/>
        <v>3.5912999999999999</v>
      </c>
      <c r="W72" s="209">
        <f t="shared" si="20"/>
        <v>3.6309</v>
      </c>
      <c r="X72" s="209">
        <f t="shared" si="20"/>
        <v>3.4868000000000001</v>
      </c>
      <c r="Y72" s="209">
        <f t="shared" si="20"/>
        <v>3.3452000000000002</v>
      </c>
      <c r="Z72" s="209">
        <f t="shared" si="20"/>
        <v>3.1456</v>
      </c>
      <c r="AA72" s="209">
        <f t="shared" si="20"/>
        <v>3.4775999999999998</v>
      </c>
      <c r="AB72" s="209">
        <f t="shared" si="20"/>
        <v>3.5335000000000001</v>
      </c>
      <c r="AC72" s="209">
        <f t="shared" si="20"/>
        <v>3.2624</v>
      </c>
      <c r="AD72" s="209">
        <f t="shared" si="20"/>
        <v>2.9354</v>
      </c>
      <c r="AE72" s="209">
        <f t="shared" si="20"/>
        <v>2.9752000000000001</v>
      </c>
      <c r="AF72" s="209">
        <f t="shared" si="20"/>
        <v>2.9954999999999998</v>
      </c>
      <c r="AG72" s="209">
        <f t="shared" si="20"/>
        <v>2.8715000000000002</v>
      </c>
      <c r="AH72" s="209">
        <f t="shared" si="20"/>
        <v>2.6898</v>
      </c>
      <c r="AI72" s="209">
        <f t="shared" si="20"/>
        <v>2.8161999999999998</v>
      </c>
      <c r="AJ72" s="209">
        <f t="shared" si="18"/>
        <v>2.7231000000000001</v>
      </c>
      <c r="AK72" s="209">
        <f t="shared" si="18"/>
        <v>2.6898</v>
      </c>
      <c r="AL72" s="209">
        <f t="shared" si="18"/>
        <v>2.7174999999999998</v>
      </c>
      <c r="AM72" s="209">
        <f t="shared" si="18"/>
        <v>2.5249000000000001</v>
      </c>
      <c r="AN72" s="209">
        <f t="shared" si="18"/>
        <v>2.2881999999999998</v>
      </c>
      <c r="AO72" s="209">
        <f t="shared" si="18"/>
        <v>2.1749000000000001</v>
      </c>
      <c r="AP72" s="209">
        <f t="shared" si="18"/>
        <v>2.1156000000000001</v>
      </c>
      <c r="AQ72" s="209">
        <f t="shared" si="18"/>
        <v>2.1156000000000001</v>
      </c>
      <c r="AR72" s="209">
        <f t="shared" si="18"/>
        <v>2.1122000000000001</v>
      </c>
      <c r="AS72" s="209">
        <f t="shared" si="18"/>
        <v>2.0987</v>
      </c>
      <c r="AT72" s="209">
        <f t="shared" si="18"/>
        <v>2.0691000000000002</v>
      </c>
      <c r="AU72" s="209">
        <f t="shared" si="18"/>
        <v>2.0339999999999998</v>
      </c>
      <c r="AV72" s="209">
        <f t="shared" si="18"/>
        <v>1.9879</v>
      </c>
      <c r="AW72" s="209">
        <f t="shared" si="18"/>
        <v>1.9381999999999999</v>
      </c>
      <c r="AX72" s="209">
        <f t="shared" si="18"/>
        <v>1.8855999999999999</v>
      </c>
      <c r="AY72" s="209">
        <f t="shared" si="18"/>
        <v>1.8204</v>
      </c>
      <c r="AZ72" s="209">
        <f t="shared" si="21"/>
        <v>1.7715000000000001</v>
      </c>
      <c r="BA72" s="209">
        <f t="shared" si="21"/>
        <v>1.7667999999999999</v>
      </c>
      <c r="BB72" s="209">
        <f t="shared" si="21"/>
        <v>1.7715000000000001</v>
      </c>
      <c r="BC72" s="209">
        <f t="shared" si="21"/>
        <v>1.7786999999999999</v>
      </c>
      <c r="BD72" s="209">
        <f t="shared" si="21"/>
        <v>1.8280000000000001</v>
      </c>
      <c r="BE72" s="209">
        <f t="shared" si="21"/>
        <v>1.8642000000000001</v>
      </c>
      <c r="BF72" s="209">
        <f t="shared" si="21"/>
        <v>1.8694999999999999</v>
      </c>
      <c r="BG72" s="209">
        <f t="shared" si="21"/>
        <v>1.8694999999999999</v>
      </c>
      <c r="BH72" s="209">
        <f t="shared" si="21"/>
        <v>1.8104</v>
      </c>
      <c r="BI72" s="209">
        <f t="shared" si="21"/>
        <v>1.8080000000000001</v>
      </c>
      <c r="BJ72" s="209">
        <f t="shared" si="21"/>
        <v>1.8408</v>
      </c>
      <c r="BK72" s="209">
        <f t="shared" si="21"/>
        <v>1.8722000000000001</v>
      </c>
      <c r="BL72" s="209">
        <f t="shared" si="21"/>
        <v>1.8408</v>
      </c>
      <c r="BM72" s="209">
        <f t="shared" si="21"/>
        <v>1.7859</v>
      </c>
      <c r="BN72" s="209">
        <f t="shared" si="22"/>
        <v>1.7411000000000001</v>
      </c>
      <c r="BO72" s="209">
        <f t="shared" si="22"/>
        <v>1.6684000000000001</v>
      </c>
      <c r="BP72" s="209">
        <f t="shared" si="22"/>
        <v>1.6192</v>
      </c>
      <c r="BQ72" s="209">
        <f t="shared" si="22"/>
        <v>1.6393</v>
      </c>
      <c r="BR72" s="209">
        <f t="shared" si="22"/>
        <v>1.6747000000000001</v>
      </c>
      <c r="BS72" s="209">
        <f t="shared" si="22"/>
        <v>1.6152</v>
      </c>
      <c r="BT72" s="209">
        <f t="shared" si="22"/>
        <v>1.6112</v>
      </c>
      <c r="BU72" s="209">
        <f t="shared" si="22"/>
        <v>1.6132</v>
      </c>
      <c r="BV72" s="209">
        <f t="shared" si="22"/>
        <v>1.6033999999999999</v>
      </c>
      <c r="BW72" s="209">
        <f t="shared" si="22"/>
        <v>1.569</v>
      </c>
      <c r="BX72" s="209">
        <f t="shared" si="23"/>
        <v>1.5709</v>
      </c>
      <c r="BY72" s="209">
        <f t="shared" si="23"/>
        <v>1.5289999999999999</v>
      </c>
      <c r="BZ72" s="209">
        <f t="shared" si="23"/>
        <v>1.4661</v>
      </c>
      <c r="CA72" s="209">
        <f t="shared" si="23"/>
        <v>1.4157</v>
      </c>
      <c r="CB72" s="209">
        <f t="shared" si="23"/>
        <v>1.3874</v>
      </c>
      <c r="CC72" s="209">
        <f t="shared" si="23"/>
        <v>1.3180000000000001</v>
      </c>
      <c r="CD72" s="209">
        <f t="shared" si="23"/>
        <v>1.0938000000000001</v>
      </c>
      <c r="CE72" s="209">
        <f t="shared" si="16"/>
        <v>1.0217000000000001</v>
      </c>
      <c r="CF72" s="209">
        <f t="shared" si="15"/>
        <v>1</v>
      </c>
    </row>
    <row r="73" spans="1:84" outlineLevel="1" x14ac:dyDescent="0.2">
      <c r="A73" s="204">
        <v>4</v>
      </c>
      <c r="B73" s="205" t="s">
        <v>340</v>
      </c>
      <c r="C73" s="7"/>
      <c r="D73" s="1">
        <v>25</v>
      </c>
      <c r="E73" s="206">
        <v>35</v>
      </c>
      <c r="F73" s="208">
        <f t="shared" si="19"/>
        <v>0</v>
      </c>
      <c r="G73" s="208">
        <f t="shared" si="19"/>
        <v>0</v>
      </c>
      <c r="H73" s="208">
        <f t="shared" si="19"/>
        <v>0</v>
      </c>
      <c r="I73" s="208">
        <f t="shared" si="19"/>
        <v>0</v>
      </c>
      <c r="J73" s="209">
        <f t="shared" si="19"/>
        <v>0</v>
      </c>
      <c r="K73" s="209">
        <f t="shared" si="19"/>
        <v>0</v>
      </c>
      <c r="L73" s="209">
        <f t="shared" si="19"/>
        <v>0</v>
      </c>
      <c r="M73" s="209">
        <f t="shared" si="19"/>
        <v>0</v>
      </c>
      <c r="N73" s="209">
        <f t="shared" si="19"/>
        <v>0</v>
      </c>
      <c r="O73" s="209">
        <f t="shared" si="19"/>
        <v>0</v>
      </c>
      <c r="P73" s="209">
        <f t="shared" si="19"/>
        <v>0</v>
      </c>
      <c r="Q73" s="209">
        <f t="shared" si="19"/>
        <v>0</v>
      </c>
      <c r="R73" s="209">
        <f t="shared" si="19"/>
        <v>5.2347999999999999</v>
      </c>
      <c r="S73" s="209">
        <f t="shared" si="19"/>
        <v>5.1513999999999998</v>
      </c>
      <c r="T73" s="209">
        <f t="shared" si="19"/>
        <v>5.0115999999999996</v>
      </c>
      <c r="U73" s="209">
        <f t="shared" si="19"/>
        <v>4.8792</v>
      </c>
      <c r="V73" s="209">
        <f t="shared" si="20"/>
        <v>4.7888999999999999</v>
      </c>
      <c r="W73" s="209">
        <f t="shared" si="20"/>
        <v>4.6848000000000001</v>
      </c>
      <c r="X73" s="209">
        <f t="shared" si="20"/>
        <v>4.6178999999999997</v>
      </c>
      <c r="Y73" s="209">
        <f t="shared" si="20"/>
        <v>4.5689000000000002</v>
      </c>
      <c r="Z73" s="209">
        <f t="shared" si="20"/>
        <v>4.5209999999999999</v>
      </c>
      <c r="AA73" s="209">
        <f t="shared" si="20"/>
        <v>4.6178999999999997</v>
      </c>
      <c r="AB73" s="209">
        <f t="shared" si="20"/>
        <v>4.5368000000000004</v>
      </c>
      <c r="AC73" s="209">
        <f t="shared" si="20"/>
        <v>4.4280999999999997</v>
      </c>
      <c r="AD73" s="209">
        <f t="shared" si="20"/>
        <v>4.0918000000000001</v>
      </c>
      <c r="AE73" s="209">
        <f t="shared" si="20"/>
        <v>3.8828999999999998</v>
      </c>
      <c r="AF73" s="209">
        <f t="shared" si="20"/>
        <v>3.7587000000000002</v>
      </c>
      <c r="AG73" s="209">
        <f t="shared" si="20"/>
        <v>3.5619999999999998</v>
      </c>
      <c r="AH73" s="209">
        <f t="shared" si="20"/>
        <v>3.2004999999999999</v>
      </c>
      <c r="AI73" s="209">
        <f t="shared" si="20"/>
        <v>3.0933000000000002</v>
      </c>
      <c r="AJ73" s="209">
        <f t="shared" si="18"/>
        <v>2.9931000000000001</v>
      </c>
      <c r="AK73" s="209">
        <f t="shared" si="18"/>
        <v>2.9056000000000002</v>
      </c>
      <c r="AL73" s="209">
        <f t="shared" si="18"/>
        <v>2.8292999999999999</v>
      </c>
      <c r="AM73" s="209">
        <f t="shared" si="18"/>
        <v>2.6825999999999999</v>
      </c>
      <c r="AN73" s="209">
        <f t="shared" si="18"/>
        <v>2.4864999999999999</v>
      </c>
      <c r="AO73" s="209">
        <f t="shared" si="18"/>
        <v>2.3595000000000002</v>
      </c>
      <c r="AP73" s="209">
        <f t="shared" si="18"/>
        <v>2.2764000000000002</v>
      </c>
      <c r="AQ73" s="209">
        <f t="shared" si="18"/>
        <v>2.2526000000000002</v>
      </c>
      <c r="AR73" s="209">
        <f t="shared" si="18"/>
        <v>2.1989999999999998</v>
      </c>
      <c r="AS73" s="209">
        <f t="shared" si="18"/>
        <v>2.1621999999999999</v>
      </c>
      <c r="AT73" s="209">
        <f t="shared" si="18"/>
        <v>2.1621999999999999</v>
      </c>
      <c r="AU73" s="209">
        <f t="shared" si="18"/>
        <v>2.1840999999999999</v>
      </c>
      <c r="AV73" s="209">
        <f t="shared" si="18"/>
        <v>2.1549999999999998</v>
      </c>
      <c r="AW73" s="209">
        <f t="shared" si="18"/>
        <v>2.0956000000000001</v>
      </c>
      <c r="AX73" s="209">
        <f t="shared" si="18"/>
        <v>2.0329999999999999</v>
      </c>
      <c r="AY73" s="209">
        <f t="shared" si="18"/>
        <v>1.9560999999999999</v>
      </c>
      <c r="AZ73" s="209">
        <f t="shared" si="21"/>
        <v>1.8987000000000001</v>
      </c>
      <c r="BA73" s="209">
        <f t="shared" si="21"/>
        <v>1.8794</v>
      </c>
      <c r="BB73" s="209">
        <f t="shared" si="21"/>
        <v>1.8712</v>
      </c>
      <c r="BC73" s="209">
        <f t="shared" si="21"/>
        <v>1.8419000000000001</v>
      </c>
      <c r="BD73" s="209">
        <f t="shared" si="21"/>
        <v>1.8738999999999999</v>
      </c>
      <c r="BE73" s="209">
        <f t="shared" si="21"/>
        <v>1.8712</v>
      </c>
      <c r="BF73" s="209">
        <f t="shared" si="21"/>
        <v>1.8821000000000001</v>
      </c>
      <c r="BG73" s="209">
        <f t="shared" si="21"/>
        <v>1.9043000000000001</v>
      </c>
      <c r="BH73" s="209">
        <f t="shared" si="21"/>
        <v>1.8794</v>
      </c>
      <c r="BI73" s="209">
        <f t="shared" si="21"/>
        <v>1.8419000000000001</v>
      </c>
      <c r="BJ73" s="209">
        <f t="shared" si="21"/>
        <v>1.8498000000000001</v>
      </c>
      <c r="BK73" s="209">
        <f t="shared" si="21"/>
        <v>1.8313999999999999</v>
      </c>
      <c r="BL73" s="209">
        <f t="shared" si="21"/>
        <v>1.8160000000000001</v>
      </c>
      <c r="BM73" s="209">
        <f t="shared" si="21"/>
        <v>1.7687999999999999</v>
      </c>
      <c r="BN73" s="209">
        <f t="shared" si="22"/>
        <v>1.6946000000000001</v>
      </c>
      <c r="BO73" s="209">
        <f t="shared" si="22"/>
        <v>1.6640999999999999</v>
      </c>
      <c r="BP73" s="209">
        <f t="shared" si="22"/>
        <v>1.5924</v>
      </c>
      <c r="BQ73" s="209">
        <f t="shared" si="22"/>
        <v>1.6223000000000001</v>
      </c>
      <c r="BR73" s="209">
        <f t="shared" si="22"/>
        <v>1.6102000000000001</v>
      </c>
      <c r="BS73" s="209">
        <f t="shared" si="22"/>
        <v>1.5504</v>
      </c>
      <c r="BT73" s="209">
        <f t="shared" si="22"/>
        <v>1.5229999999999999</v>
      </c>
      <c r="BU73" s="209">
        <f t="shared" si="22"/>
        <v>1.5141</v>
      </c>
      <c r="BV73" s="209">
        <f t="shared" si="22"/>
        <v>1.5141</v>
      </c>
      <c r="BW73" s="209">
        <f t="shared" si="22"/>
        <v>1.5176000000000001</v>
      </c>
      <c r="BX73" s="209">
        <f t="shared" si="23"/>
        <v>1.5247999999999999</v>
      </c>
      <c r="BY73" s="209">
        <f t="shared" si="23"/>
        <v>1.4811000000000001</v>
      </c>
      <c r="BZ73" s="209">
        <f t="shared" si="23"/>
        <v>1.4319</v>
      </c>
      <c r="CA73" s="209">
        <f t="shared" si="23"/>
        <v>1.3948</v>
      </c>
      <c r="CB73" s="209">
        <f t="shared" si="23"/>
        <v>1.3858999999999999</v>
      </c>
      <c r="CC73" s="209">
        <f t="shared" si="23"/>
        <v>1.2929999999999999</v>
      </c>
      <c r="CD73" s="209">
        <f t="shared" si="23"/>
        <v>1.0427</v>
      </c>
      <c r="CE73" s="209">
        <f t="shared" si="16"/>
        <v>1.0031000000000001</v>
      </c>
      <c r="CF73" s="209">
        <f t="shared" si="15"/>
        <v>1</v>
      </c>
    </row>
    <row r="74" spans="1:84" outlineLevel="1" x14ac:dyDescent="0.2">
      <c r="A74" s="204">
        <v>4</v>
      </c>
      <c r="B74" s="205" t="s">
        <v>341</v>
      </c>
      <c r="C74" s="7"/>
      <c r="D74" s="1">
        <v>25</v>
      </c>
      <c r="E74" s="206">
        <v>35</v>
      </c>
      <c r="F74" s="208">
        <f t="shared" si="19"/>
        <v>0</v>
      </c>
      <c r="G74" s="208">
        <f t="shared" si="19"/>
        <v>0</v>
      </c>
      <c r="H74" s="208">
        <f t="shared" si="19"/>
        <v>0</v>
      </c>
      <c r="I74" s="208">
        <f t="shared" si="19"/>
        <v>0</v>
      </c>
      <c r="J74" s="209">
        <f t="shared" si="19"/>
        <v>0</v>
      </c>
      <c r="K74" s="209">
        <f t="shared" si="19"/>
        <v>0</v>
      </c>
      <c r="L74" s="209">
        <f t="shared" si="19"/>
        <v>0</v>
      </c>
      <c r="M74" s="209">
        <f t="shared" si="19"/>
        <v>0</v>
      </c>
      <c r="N74" s="209">
        <f t="shared" si="19"/>
        <v>0</v>
      </c>
      <c r="O74" s="209">
        <f t="shared" si="19"/>
        <v>0</v>
      </c>
      <c r="P74" s="209">
        <f t="shared" si="19"/>
        <v>0</v>
      </c>
      <c r="Q74" s="209">
        <f t="shared" si="19"/>
        <v>0</v>
      </c>
      <c r="R74" s="209">
        <f t="shared" si="19"/>
        <v>5.2347999999999999</v>
      </c>
      <c r="S74" s="209">
        <f t="shared" si="19"/>
        <v>5.1513999999999998</v>
      </c>
      <c r="T74" s="209">
        <f t="shared" si="19"/>
        <v>5.0115999999999996</v>
      </c>
      <c r="U74" s="209">
        <f t="shared" si="19"/>
        <v>4.8792</v>
      </c>
      <c r="V74" s="209">
        <f t="shared" si="20"/>
        <v>4.7888999999999999</v>
      </c>
      <c r="W74" s="209">
        <f t="shared" si="20"/>
        <v>4.6848000000000001</v>
      </c>
      <c r="X74" s="209">
        <f t="shared" si="20"/>
        <v>4.6178999999999997</v>
      </c>
      <c r="Y74" s="209">
        <f t="shared" si="20"/>
        <v>4.5689000000000002</v>
      </c>
      <c r="Z74" s="209">
        <f t="shared" si="20"/>
        <v>4.5209999999999999</v>
      </c>
      <c r="AA74" s="209">
        <f t="shared" si="20"/>
        <v>4.6178999999999997</v>
      </c>
      <c r="AB74" s="209">
        <f t="shared" si="20"/>
        <v>4.5368000000000004</v>
      </c>
      <c r="AC74" s="209">
        <f t="shared" si="20"/>
        <v>4.4280999999999997</v>
      </c>
      <c r="AD74" s="209">
        <f t="shared" si="20"/>
        <v>4.0918000000000001</v>
      </c>
      <c r="AE74" s="209">
        <f t="shared" si="20"/>
        <v>3.8828999999999998</v>
      </c>
      <c r="AF74" s="209">
        <f t="shared" si="20"/>
        <v>3.7587000000000002</v>
      </c>
      <c r="AG74" s="209">
        <f t="shared" si="20"/>
        <v>3.5619999999999998</v>
      </c>
      <c r="AH74" s="209">
        <f t="shared" si="20"/>
        <v>3.2004999999999999</v>
      </c>
      <c r="AI74" s="209">
        <f t="shared" si="20"/>
        <v>3.0933000000000002</v>
      </c>
      <c r="AJ74" s="209">
        <f t="shared" si="18"/>
        <v>2.9931000000000001</v>
      </c>
      <c r="AK74" s="209">
        <f t="shared" si="18"/>
        <v>2.9056000000000002</v>
      </c>
      <c r="AL74" s="209">
        <f t="shared" si="18"/>
        <v>2.8292999999999999</v>
      </c>
      <c r="AM74" s="209">
        <f t="shared" si="18"/>
        <v>2.6825999999999999</v>
      </c>
      <c r="AN74" s="209">
        <f t="shared" si="18"/>
        <v>2.4864999999999999</v>
      </c>
      <c r="AO74" s="209">
        <f t="shared" si="18"/>
        <v>2.3595000000000002</v>
      </c>
      <c r="AP74" s="209">
        <f t="shared" si="18"/>
        <v>2.2764000000000002</v>
      </c>
      <c r="AQ74" s="209">
        <f t="shared" si="18"/>
        <v>2.2526000000000002</v>
      </c>
      <c r="AR74" s="209">
        <f t="shared" si="18"/>
        <v>2.1989999999999998</v>
      </c>
      <c r="AS74" s="209">
        <f t="shared" si="18"/>
        <v>2.1621999999999999</v>
      </c>
      <c r="AT74" s="209">
        <f t="shared" si="18"/>
        <v>2.1621999999999999</v>
      </c>
      <c r="AU74" s="209">
        <f t="shared" si="18"/>
        <v>2.1840999999999999</v>
      </c>
      <c r="AV74" s="209">
        <f t="shared" si="18"/>
        <v>2.1549999999999998</v>
      </c>
      <c r="AW74" s="209">
        <f t="shared" si="18"/>
        <v>2.0956000000000001</v>
      </c>
      <c r="AX74" s="209">
        <f t="shared" si="18"/>
        <v>2.0329999999999999</v>
      </c>
      <c r="AY74" s="209">
        <f t="shared" si="18"/>
        <v>1.9560999999999999</v>
      </c>
      <c r="AZ74" s="209">
        <f t="shared" si="21"/>
        <v>1.8987000000000001</v>
      </c>
      <c r="BA74" s="209">
        <f t="shared" si="21"/>
        <v>1.8794</v>
      </c>
      <c r="BB74" s="209">
        <f t="shared" si="21"/>
        <v>1.8712</v>
      </c>
      <c r="BC74" s="209">
        <f t="shared" si="21"/>
        <v>1.8419000000000001</v>
      </c>
      <c r="BD74" s="209">
        <f t="shared" si="21"/>
        <v>1.8738999999999999</v>
      </c>
      <c r="BE74" s="209">
        <f t="shared" si="21"/>
        <v>1.8712</v>
      </c>
      <c r="BF74" s="209">
        <f t="shared" si="21"/>
        <v>1.8821000000000001</v>
      </c>
      <c r="BG74" s="209">
        <f t="shared" si="21"/>
        <v>1.9043000000000001</v>
      </c>
      <c r="BH74" s="209">
        <f t="shared" si="21"/>
        <v>1.8794</v>
      </c>
      <c r="BI74" s="209">
        <f t="shared" si="21"/>
        <v>1.8419000000000001</v>
      </c>
      <c r="BJ74" s="209">
        <f t="shared" si="21"/>
        <v>1.8498000000000001</v>
      </c>
      <c r="BK74" s="209">
        <f t="shared" si="21"/>
        <v>1.8313999999999999</v>
      </c>
      <c r="BL74" s="209">
        <f t="shared" si="21"/>
        <v>1.8160000000000001</v>
      </c>
      <c r="BM74" s="209">
        <f t="shared" si="21"/>
        <v>1.7687999999999999</v>
      </c>
      <c r="BN74" s="209">
        <f t="shared" si="22"/>
        <v>1.6946000000000001</v>
      </c>
      <c r="BO74" s="209">
        <f t="shared" si="22"/>
        <v>1.6640999999999999</v>
      </c>
      <c r="BP74" s="209">
        <f t="shared" si="22"/>
        <v>1.5924</v>
      </c>
      <c r="BQ74" s="209">
        <f t="shared" si="22"/>
        <v>1.6223000000000001</v>
      </c>
      <c r="BR74" s="209">
        <f t="shared" si="22"/>
        <v>1.6102000000000001</v>
      </c>
      <c r="BS74" s="209">
        <f t="shared" si="22"/>
        <v>1.5504</v>
      </c>
      <c r="BT74" s="209">
        <f t="shared" si="22"/>
        <v>1.5229999999999999</v>
      </c>
      <c r="BU74" s="209">
        <f t="shared" si="22"/>
        <v>1.5141</v>
      </c>
      <c r="BV74" s="209">
        <f t="shared" si="22"/>
        <v>1.5141</v>
      </c>
      <c r="BW74" s="209">
        <f t="shared" si="22"/>
        <v>1.5176000000000001</v>
      </c>
      <c r="BX74" s="209">
        <f t="shared" si="23"/>
        <v>1.5247999999999999</v>
      </c>
      <c r="BY74" s="209">
        <f t="shared" si="23"/>
        <v>1.4811000000000001</v>
      </c>
      <c r="BZ74" s="209">
        <f t="shared" si="23"/>
        <v>1.4319</v>
      </c>
      <c r="CA74" s="209">
        <f t="shared" si="23"/>
        <v>1.3948</v>
      </c>
      <c r="CB74" s="209">
        <f t="shared" si="23"/>
        <v>1.3858999999999999</v>
      </c>
      <c r="CC74" s="209">
        <f t="shared" si="23"/>
        <v>1.2929999999999999</v>
      </c>
      <c r="CD74" s="209">
        <f t="shared" si="23"/>
        <v>1.0427</v>
      </c>
      <c r="CE74" s="209">
        <f t="shared" si="16"/>
        <v>1.0031000000000001</v>
      </c>
      <c r="CF74" s="209">
        <f t="shared" si="15"/>
        <v>1</v>
      </c>
    </row>
    <row r="75" spans="1:84" outlineLevel="1" x14ac:dyDescent="0.2">
      <c r="A75" s="204">
        <v>4</v>
      </c>
      <c r="B75" s="205" t="s">
        <v>342</v>
      </c>
      <c r="C75" s="7"/>
      <c r="D75" s="1">
        <v>30</v>
      </c>
      <c r="E75" s="206">
        <v>40</v>
      </c>
      <c r="F75" s="208">
        <f t="shared" si="19"/>
        <v>0</v>
      </c>
      <c r="G75" s="208">
        <f t="shared" si="19"/>
        <v>0</v>
      </c>
      <c r="H75" s="208">
        <f t="shared" si="19"/>
        <v>0</v>
      </c>
      <c r="I75" s="208">
        <f t="shared" si="19"/>
        <v>0</v>
      </c>
      <c r="J75" s="209">
        <f t="shared" si="19"/>
        <v>0</v>
      </c>
      <c r="K75" s="209">
        <f t="shared" si="19"/>
        <v>0</v>
      </c>
      <c r="L75" s="209">
        <f t="shared" si="19"/>
        <v>0</v>
      </c>
      <c r="M75" s="209">
        <f t="shared" si="19"/>
        <v>0</v>
      </c>
      <c r="N75" s="209">
        <f t="shared" si="19"/>
        <v>0</v>
      </c>
      <c r="O75" s="209">
        <f t="shared" si="19"/>
        <v>0</v>
      </c>
      <c r="P75" s="209">
        <f t="shared" si="19"/>
        <v>0</v>
      </c>
      <c r="Q75" s="209">
        <f t="shared" si="19"/>
        <v>0</v>
      </c>
      <c r="R75" s="209">
        <f t="shared" si="19"/>
        <v>5.2347999999999999</v>
      </c>
      <c r="S75" s="209">
        <f t="shared" si="19"/>
        <v>5.1513999999999998</v>
      </c>
      <c r="T75" s="209">
        <f t="shared" si="19"/>
        <v>5.0115999999999996</v>
      </c>
      <c r="U75" s="209">
        <f t="shared" si="19"/>
        <v>4.8792</v>
      </c>
      <c r="V75" s="209">
        <f t="shared" si="20"/>
        <v>4.7888999999999999</v>
      </c>
      <c r="W75" s="209">
        <f t="shared" si="20"/>
        <v>4.6848000000000001</v>
      </c>
      <c r="X75" s="209">
        <f t="shared" si="20"/>
        <v>4.6178999999999997</v>
      </c>
      <c r="Y75" s="209">
        <f t="shared" si="20"/>
        <v>4.5689000000000002</v>
      </c>
      <c r="Z75" s="209">
        <f t="shared" si="20"/>
        <v>4.5209999999999999</v>
      </c>
      <c r="AA75" s="209">
        <f t="shared" si="20"/>
        <v>4.6178999999999997</v>
      </c>
      <c r="AB75" s="209">
        <f t="shared" si="20"/>
        <v>4.5368000000000004</v>
      </c>
      <c r="AC75" s="209">
        <f t="shared" si="20"/>
        <v>4.4280999999999997</v>
      </c>
      <c r="AD75" s="209">
        <f t="shared" si="20"/>
        <v>4.0918000000000001</v>
      </c>
      <c r="AE75" s="209">
        <f t="shared" si="20"/>
        <v>3.8828999999999998</v>
      </c>
      <c r="AF75" s="209">
        <f t="shared" si="20"/>
        <v>3.7587000000000002</v>
      </c>
      <c r="AG75" s="209">
        <f t="shared" si="20"/>
        <v>3.5619999999999998</v>
      </c>
      <c r="AH75" s="209">
        <f t="shared" si="20"/>
        <v>3.2004999999999999</v>
      </c>
      <c r="AI75" s="209">
        <f t="shared" si="20"/>
        <v>3.0933000000000002</v>
      </c>
      <c r="AJ75" s="209">
        <f t="shared" si="18"/>
        <v>2.9931000000000001</v>
      </c>
      <c r="AK75" s="209">
        <f t="shared" si="18"/>
        <v>2.9056000000000002</v>
      </c>
      <c r="AL75" s="209">
        <f t="shared" si="18"/>
        <v>2.8292999999999999</v>
      </c>
      <c r="AM75" s="209">
        <f t="shared" si="18"/>
        <v>2.6825999999999999</v>
      </c>
      <c r="AN75" s="209">
        <f t="shared" si="18"/>
        <v>2.4864999999999999</v>
      </c>
      <c r="AO75" s="209">
        <f t="shared" si="18"/>
        <v>2.3595000000000002</v>
      </c>
      <c r="AP75" s="209">
        <f t="shared" si="18"/>
        <v>2.2764000000000002</v>
      </c>
      <c r="AQ75" s="209">
        <f t="shared" si="18"/>
        <v>2.2526000000000002</v>
      </c>
      <c r="AR75" s="209">
        <f t="shared" si="18"/>
        <v>2.1989999999999998</v>
      </c>
      <c r="AS75" s="209">
        <f t="shared" si="18"/>
        <v>2.1621999999999999</v>
      </c>
      <c r="AT75" s="209">
        <f t="shared" si="18"/>
        <v>2.1621999999999999</v>
      </c>
      <c r="AU75" s="209">
        <f t="shared" si="18"/>
        <v>2.1840999999999999</v>
      </c>
      <c r="AV75" s="209">
        <f t="shared" si="18"/>
        <v>2.1549999999999998</v>
      </c>
      <c r="AW75" s="209">
        <f t="shared" si="18"/>
        <v>2.0956000000000001</v>
      </c>
      <c r="AX75" s="209">
        <f t="shared" si="18"/>
        <v>2.0329999999999999</v>
      </c>
      <c r="AY75" s="209">
        <f t="shared" si="18"/>
        <v>1.9560999999999999</v>
      </c>
      <c r="AZ75" s="209">
        <f t="shared" si="21"/>
        <v>1.8987000000000001</v>
      </c>
      <c r="BA75" s="209">
        <f t="shared" si="21"/>
        <v>1.8794</v>
      </c>
      <c r="BB75" s="209">
        <f t="shared" si="21"/>
        <v>1.8712</v>
      </c>
      <c r="BC75" s="209">
        <f t="shared" si="21"/>
        <v>1.8419000000000001</v>
      </c>
      <c r="BD75" s="209">
        <f t="shared" si="21"/>
        <v>1.8738999999999999</v>
      </c>
      <c r="BE75" s="209">
        <f t="shared" si="21"/>
        <v>1.8712</v>
      </c>
      <c r="BF75" s="209">
        <f t="shared" si="21"/>
        <v>1.8821000000000001</v>
      </c>
      <c r="BG75" s="209">
        <f t="shared" si="21"/>
        <v>1.9043000000000001</v>
      </c>
      <c r="BH75" s="209">
        <f t="shared" si="21"/>
        <v>1.8794</v>
      </c>
      <c r="BI75" s="209">
        <f t="shared" si="21"/>
        <v>1.8419000000000001</v>
      </c>
      <c r="BJ75" s="209">
        <f t="shared" si="21"/>
        <v>1.8498000000000001</v>
      </c>
      <c r="BK75" s="209">
        <f t="shared" si="21"/>
        <v>1.8313999999999999</v>
      </c>
      <c r="BL75" s="209">
        <f t="shared" si="21"/>
        <v>1.8160000000000001</v>
      </c>
      <c r="BM75" s="209">
        <f t="shared" si="21"/>
        <v>1.7687999999999999</v>
      </c>
      <c r="BN75" s="209">
        <f t="shared" si="22"/>
        <v>1.6946000000000001</v>
      </c>
      <c r="BO75" s="209">
        <f t="shared" si="22"/>
        <v>1.6640999999999999</v>
      </c>
      <c r="BP75" s="209">
        <f t="shared" si="22"/>
        <v>1.5924</v>
      </c>
      <c r="BQ75" s="209">
        <f t="shared" si="22"/>
        <v>1.6223000000000001</v>
      </c>
      <c r="BR75" s="209">
        <f t="shared" si="22"/>
        <v>1.6102000000000001</v>
      </c>
      <c r="BS75" s="209">
        <f t="shared" si="22"/>
        <v>1.5504</v>
      </c>
      <c r="BT75" s="209">
        <f t="shared" si="22"/>
        <v>1.5229999999999999</v>
      </c>
      <c r="BU75" s="209">
        <f t="shared" si="22"/>
        <v>1.5141</v>
      </c>
      <c r="BV75" s="209">
        <f t="shared" si="22"/>
        <v>1.5141</v>
      </c>
      <c r="BW75" s="209">
        <f t="shared" si="22"/>
        <v>1.5176000000000001</v>
      </c>
      <c r="BX75" s="209">
        <f t="shared" si="23"/>
        <v>1.5247999999999999</v>
      </c>
      <c r="BY75" s="209">
        <f t="shared" si="23"/>
        <v>1.4811000000000001</v>
      </c>
      <c r="BZ75" s="209">
        <f t="shared" si="23"/>
        <v>1.4319</v>
      </c>
      <c r="CA75" s="209">
        <f t="shared" si="23"/>
        <v>1.3948</v>
      </c>
      <c r="CB75" s="209">
        <f t="shared" si="23"/>
        <v>1.3858999999999999</v>
      </c>
      <c r="CC75" s="209">
        <f t="shared" si="23"/>
        <v>1.2929999999999999</v>
      </c>
      <c r="CD75" s="209">
        <f t="shared" si="23"/>
        <v>1.0427</v>
      </c>
      <c r="CE75" s="209">
        <f t="shared" si="16"/>
        <v>1.0031000000000001</v>
      </c>
      <c r="CF75" s="209">
        <f t="shared" si="15"/>
        <v>1</v>
      </c>
    </row>
    <row r="76" spans="1:84" outlineLevel="1" x14ac:dyDescent="0.2">
      <c r="A76" s="204">
        <v>4</v>
      </c>
      <c r="B76" s="205" t="s">
        <v>343</v>
      </c>
      <c r="C76" s="7"/>
      <c r="D76" s="1">
        <v>30</v>
      </c>
      <c r="E76" s="206">
        <v>40</v>
      </c>
      <c r="F76" s="208">
        <f t="shared" si="19"/>
        <v>0</v>
      </c>
      <c r="G76" s="208">
        <f t="shared" si="19"/>
        <v>0</v>
      </c>
      <c r="H76" s="208">
        <f t="shared" si="19"/>
        <v>0</v>
      </c>
      <c r="I76" s="208">
        <f t="shared" si="19"/>
        <v>0</v>
      </c>
      <c r="J76" s="209">
        <f t="shared" si="19"/>
        <v>0</v>
      </c>
      <c r="K76" s="209">
        <f t="shared" si="19"/>
        <v>0</v>
      </c>
      <c r="L76" s="209">
        <f t="shared" si="19"/>
        <v>0</v>
      </c>
      <c r="M76" s="209">
        <f t="shared" si="19"/>
        <v>0</v>
      </c>
      <c r="N76" s="209">
        <f t="shared" si="19"/>
        <v>0</v>
      </c>
      <c r="O76" s="209">
        <f t="shared" si="19"/>
        <v>0</v>
      </c>
      <c r="P76" s="209">
        <f t="shared" si="19"/>
        <v>0</v>
      </c>
      <c r="Q76" s="209">
        <f t="shared" si="19"/>
        <v>0</v>
      </c>
      <c r="R76" s="209">
        <f t="shared" si="19"/>
        <v>5.2347999999999999</v>
      </c>
      <c r="S76" s="209">
        <f t="shared" si="19"/>
        <v>5.1513999999999998</v>
      </c>
      <c r="T76" s="209">
        <f t="shared" si="19"/>
        <v>5.0115999999999996</v>
      </c>
      <c r="U76" s="209">
        <f t="shared" si="19"/>
        <v>4.8792</v>
      </c>
      <c r="V76" s="209">
        <f t="shared" si="20"/>
        <v>4.7888999999999999</v>
      </c>
      <c r="W76" s="209">
        <f t="shared" si="20"/>
        <v>4.6848000000000001</v>
      </c>
      <c r="X76" s="209">
        <f t="shared" si="20"/>
        <v>4.6178999999999997</v>
      </c>
      <c r="Y76" s="209">
        <f t="shared" si="20"/>
        <v>4.5689000000000002</v>
      </c>
      <c r="Z76" s="209">
        <f t="shared" si="20"/>
        <v>4.5209999999999999</v>
      </c>
      <c r="AA76" s="209">
        <f t="shared" si="20"/>
        <v>4.6178999999999997</v>
      </c>
      <c r="AB76" s="209">
        <f t="shared" si="20"/>
        <v>4.5368000000000004</v>
      </c>
      <c r="AC76" s="209">
        <f t="shared" si="20"/>
        <v>4.4280999999999997</v>
      </c>
      <c r="AD76" s="209">
        <f t="shared" si="20"/>
        <v>4.0918000000000001</v>
      </c>
      <c r="AE76" s="209">
        <f t="shared" si="20"/>
        <v>3.8828999999999998</v>
      </c>
      <c r="AF76" s="209">
        <f t="shared" si="20"/>
        <v>3.7587000000000002</v>
      </c>
      <c r="AG76" s="209">
        <f t="shared" si="20"/>
        <v>3.5619999999999998</v>
      </c>
      <c r="AH76" s="209">
        <f t="shared" si="20"/>
        <v>3.2004999999999999</v>
      </c>
      <c r="AI76" s="209">
        <f t="shared" si="20"/>
        <v>3.0933000000000002</v>
      </c>
      <c r="AJ76" s="209">
        <f t="shared" si="18"/>
        <v>2.9931000000000001</v>
      </c>
      <c r="AK76" s="209">
        <f t="shared" si="18"/>
        <v>2.9056000000000002</v>
      </c>
      <c r="AL76" s="209">
        <f t="shared" si="18"/>
        <v>2.8292999999999999</v>
      </c>
      <c r="AM76" s="209">
        <f t="shared" si="18"/>
        <v>2.6825999999999999</v>
      </c>
      <c r="AN76" s="209">
        <f t="shared" si="18"/>
        <v>2.4864999999999999</v>
      </c>
      <c r="AO76" s="209">
        <f t="shared" si="18"/>
        <v>2.3595000000000002</v>
      </c>
      <c r="AP76" s="209">
        <f t="shared" si="18"/>
        <v>2.2764000000000002</v>
      </c>
      <c r="AQ76" s="209">
        <f t="shared" si="18"/>
        <v>2.2526000000000002</v>
      </c>
      <c r="AR76" s="209">
        <f t="shared" si="18"/>
        <v>2.1989999999999998</v>
      </c>
      <c r="AS76" s="209">
        <f t="shared" si="18"/>
        <v>2.1621999999999999</v>
      </c>
      <c r="AT76" s="209">
        <f t="shared" si="18"/>
        <v>2.1621999999999999</v>
      </c>
      <c r="AU76" s="209">
        <f t="shared" si="18"/>
        <v>2.1840999999999999</v>
      </c>
      <c r="AV76" s="209">
        <f t="shared" si="18"/>
        <v>2.1549999999999998</v>
      </c>
      <c r="AW76" s="209">
        <f t="shared" si="18"/>
        <v>2.0956000000000001</v>
      </c>
      <c r="AX76" s="209">
        <f t="shared" si="18"/>
        <v>2.0329999999999999</v>
      </c>
      <c r="AY76" s="209">
        <f t="shared" si="18"/>
        <v>1.9560999999999999</v>
      </c>
      <c r="AZ76" s="209">
        <f t="shared" si="21"/>
        <v>1.8987000000000001</v>
      </c>
      <c r="BA76" s="209">
        <f t="shared" si="21"/>
        <v>1.8794</v>
      </c>
      <c r="BB76" s="209">
        <f t="shared" si="21"/>
        <v>1.8712</v>
      </c>
      <c r="BC76" s="209">
        <f t="shared" si="21"/>
        <v>1.8419000000000001</v>
      </c>
      <c r="BD76" s="209">
        <f t="shared" si="21"/>
        <v>1.8738999999999999</v>
      </c>
      <c r="BE76" s="209">
        <f t="shared" si="21"/>
        <v>1.8712</v>
      </c>
      <c r="BF76" s="209">
        <f t="shared" si="21"/>
        <v>1.8821000000000001</v>
      </c>
      <c r="BG76" s="209">
        <f t="shared" si="21"/>
        <v>1.9043000000000001</v>
      </c>
      <c r="BH76" s="209">
        <f t="shared" si="21"/>
        <v>1.8794</v>
      </c>
      <c r="BI76" s="209">
        <f t="shared" si="21"/>
        <v>1.8419000000000001</v>
      </c>
      <c r="BJ76" s="209">
        <f t="shared" si="21"/>
        <v>1.8498000000000001</v>
      </c>
      <c r="BK76" s="209">
        <f t="shared" si="21"/>
        <v>1.8313999999999999</v>
      </c>
      <c r="BL76" s="209">
        <f t="shared" si="21"/>
        <v>1.8160000000000001</v>
      </c>
      <c r="BM76" s="209">
        <f t="shared" si="21"/>
        <v>1.7687999999999999</v>
      </c>
      <c r="BN76" s="209">
        <f t="shared" si="22"/>
        <v>1.6946000000000001</v>
      </c>
      <c r="BO76" s="209">
        <f t="shared" si="22"/>
        <v>1.6640999999999999</v>
      </c>
      <c r="BP76" s="209">
        <f t="shared" si="22"/>
        <v>1.5924</v>
      </c>
      <c r="BQ76" s="209">
        <f t="shared" si="22"/>
        <v>1.6223000000000001</v>
      </c>
      <c r="BR76" s="209">
        <f t="shared" si="22"/>
        <v>1.6102000000000001</v>
      </c>
      <c r="BS76" s="209">
        <f t="shared" si="22"/>
        <v>1.5504</v>
      </c>
      <c r="BT76" s="209">
        <f t="shared" si="22"/>
        <v>1.5229999999999999</v>
      </c>
      <c r="BU76" s="209">
        <f t="shared" si="22"/>
        <v>1.5141</v>
      </c>
      <c r="BV76" s="209">
        <f t="shared" si="22"/>
        <v>1.5141</v>
      </c>
      <c r="BW76" s="209">
        <f t="shared" si="22"/>
        <v>1.5176000000000001</v>
      </c>
      <c r="BX76" s="209">
        <f t="shared" si="23"/>
        <v>1.5247999999999999</v>
      </c>
      <c r="BY76" s="209">
        <f t="shared" si="23"/>
        <v>1.4811000000000001</v>
      </c>
      <c r="BZ76" s="209">
        <f t="shared" si="23"/>
        <v>1.4319</v>
      </c>
      <c r="CA76" s="209">
        <f t="shared" si="23"/>
        <v>1.3948</v>
      </c>
      <c r="CB76" s="209">
        <f t="shared" si="23"/>
        <v>1.3858999999999999</v>
      </c>
      <c r="CC76" s="209">
        <f t="shared" si="23"/>
        <v>1.2929999999999999</v>
      </c>
      <c r="CD76" s="209">
        <f t="shared" si="23"/>
        <v>1.0427</v>
      </c>
      <c r="CE76" s="209">
        <f t="shared" si="16"/>
        <v>1.0031000000000001</v>
      </c>
      <c r="CF76" s="209">
        <f t="shared" si="15"/>
        <v>1</v>
      </c>
    </row>
    <row r="77" spans="1:84" outlineLevel="1" x14ac:dyDescent="0.2">
      <c r="A77" s="204">
        <v>1</v>
      </c>
      <c r="B77" s="205" t="s">
        <v>344</v>
      </c>
      <c r="C77" s="7"/>
      <c r="D77" s="1">
        <v>30</v>
      </c>
      <c r="E77" s="206">
        <v>50</v>
      </c>
      <c r="F77" s="208">
        <f t="shared" si="19"/>
        <v>22.9298</v>
      </c>
      <c r="G77" s="208">
        <f t="shared" si="19"/>
        <v>19.803000000000001</v>
      </c>
      <c r="H77" s="208">
        <f t="shared" si="19"/>
        <v>18.152799999999999</v>
      </c>
      <c r="I77" s="208">
        <f t="shared" si="19"/>
        <v>15.939</v>
      </c>
      <c r="J77" s="209">
        <f t="shared" si="19"/>
        <v>16.756399999999999</v>
      </c>
      <c r="K77" s="209">
        <f t="shared" si="19"/>
        <v>14.5222</v>
      </c>
      <c r="L77" s="209">
        <f t="shared" si="19"/>
        <v>13.614599999999999</v>
      </c>
      <c r="M77" s="209">
        <f t="shared" si="19"/>
        <v>14.053800000000001</v>
      </c>
      <c r="N77" s="209">
        <f t="shared" si="19"/>
        <v>14.053800000000001</v>
      </c>
      <c r="O77" s="209">
        <f t="shared" si="19"/>
        <v>13.3367</v>
      </c>
      <c r="P77" s="209">
        <f t="shared" si="19"/>
        <v>12.9406</v>
      </c>
      <c r="Q77" s="209">
        <f t="shared" si="19"/>
        <v>12.4476</v>
      </c>
      <c r="R77" s="209">
        <f t="shared" si="19"/>
        <v>12.101900000000001</v>
      </c>
      <c r="S77" s="209">
        <f t="shared" si="19"/>
        <v>11.774800000000001</v>
      </c>
      <c r="T77" s="209">
        <f t="shared" si="19"/>
        <v>10.9832</v>
      </c>
      <c r="U77" s="209">
        <f t="shared" si="19"/>
        <v>10.2913</v>
      </c>
      <c r="V77" s="209">
        <f t="shared" si="20"/>
        <v>9.6103000000000005</v>
      </c>
      <c r="W77" s="209">
        <f t="shared" si="20"/>
        <v>9.1399000000000008</v>
      </c>
      <c r="X77" s="209">
        <f t="shared" si="20"/>
        <v>8.8310999999999993</v>
      </c>
      <c r="Y77" s="209">
        <f t="shared" si="20"/>
        <v>8.4870000000000001</v>
      </c>
      <c r="Z77" s="209">
        <f t="shared" si="20"/>
        <v>8.2721999999999998</v>
      </c>
      <c r="AA77" s="209">
        <f t="shared" si="20"/>
        <v>8.7133000000000003</v>
      </c>
      <c r="AB77" s="209">
        <f t="shared" si="20"/>
        <v>8.2721999999999998</v>
      </c>
      <c r="AC77" s="209">
        <f t="shared" si="20"/>
        <v>7.6433</v>
      </c>
      <c r="AD77" s="209">
        <f t="shared" si="20"/>
        <v>6.4702999999999999</v>
      </c>
      <c r="AE77" s="209">
        <f t="shared" si="20"/>
        <v>5.8348000000000004</v>
      </c>
      <c r="AF77" s="209">
        <f t="shared" si="20"/>
        <v>5.5617000000000001</v>
      </c>
      <c r="AG77" s="209">
        <f t="shared" si="20"/>
        <v>5.2489999999999997</v>
      </c>
      <c r="AH77" s="209">
        <f t="shared" si="20"/>
        <v>4.9508000000000001</v>
      </c>
      <c r="AI77" s="209">
        <f t="shared" si="20"/>
        <v>4.8228999999999997</v>
      </c>
      <c r="AJ77" s="209">
        <f t="shared" si="18"/>
        <v>4.6512000000000002</v>
      </c>
      <c r="AK77" s="209">
        <f t="shared" si="18"/>
        <v>4.4607999999999999</v>
      </c>
      <c r="AL77" s="209">
        <f t="shared" si="18"/>
        <v>4.2712000000000003</v>
      </c>
      <c r="AM77" s="209">
        <f t="shared" si="18"/>
        <v>3.9725999999999999</v>
      </c>
      <c r="AN77" s="209">
        <f t="shared" si="18"/>
        <v>3.6105</v>
      </c>
      <c r="AO77" s="209">
        <f t="shared" si="18"/>
        <v>3.4036</v>
      </c>
      <c r="AP77" s="209">
        <f t="shared" si="18"/>
        <v>3.2675000000000001</v>
      </c>
      <c r="AQ77" s="209">
        <f t="shared" si="18"/>
        <v>3.2113</v>
      </c>
      <c r="AR77" s="209">
        <f t="shared" si="18"/>
        <v>3.1494</v>
      </c>
      <c r="AS77" s="209">
        <f t="shared" si="18"/>
        <v>3.1267999999999998</v>
      </c>
      <c r="AT77" s="209">
        <f t="shared" si="18"/>
        <v>3.0680999999999998</v>
      </c>
      <c r="AU77" s="209">
        <f t="shared" si="18"/>
        <v>2.9977</v>
      </c>
      <c r="AV77" s="209">
        <f t="shared" si="18"/>
        <v>2.9304999999999999</v>
      </c>
      <c r="AW77" s="209">
        <f t="shared" si="18"/>
        <v>2.8351000000000002</v>
      </c>
      <c r="AX77" s="209">
        <f t="shared" si="18"/>
        <v>2.6728000000000001</v>
      </c>
      <c r="AY77" s="209">
        <f t="shared" si="18"/>
        <v>2.5135000000000001</v>
      </c>
      <c r="AZ77" s="209">
        <f t="shared" si="21"/>
        <v>2.3677999999999999</v>
      </c>
      <c r="BA77" s="209">
        <f t="shared" si="21"/>
        <v>2.2890000000000001</v>
      </c>
      <c r="BB77" s="209">
        <f t="shared" si="21"/>
        <v>2.2418999999999998</v>
      </c>
      <c r="BC77" s="209">
        <f t="shared" si="21"/>
        <v>2.1930000000000001</v>
      </c>
      <c r="BD77" s="209">
        <f t="shared" si="21"/>
        <v>2.1856</v>
      </c>
      <c r="BE77" s="209">
        <f t="shared" si="21"/>
        <v>2.2002999999999999</v>
      </c>
      <c r="BF77" s="209">
        <f t="shared" si="21"/>
        <v>2.2115</v>
      </c>
      <c r="BG77" s="209">
        <f t="shared" si="21"/>
        <v>2.2227999999999999</v>
      </c>
      <c r="BH77" s="209">
        <f t="shared" si="21"/>
        <v>2.2078000000000002</v>
      </c>
      <c r="BI77" s="209">
        <f t="shared" si="21"/>
        <v>2.2002999999999999</v>
      </c>
      <c r="BJ77" s="209">
        <f t="shared" si="21"/>
        <v>2.1930000000000001</v>
      </c>
      <c r="BK77" s="209">
        <f t="shared" si="21"/>
        <v>2.1892999999999998</v>
      </c>
      <c r="BL77" s="209">
        <f t="shared" si="21"/>
        <v>2.1568000000000001</v>
      </c>
      <c r="BM77" s="209">
        <f t="shared" si="21"/>
        <v>2.1114999999999999</v>
      </c>
      <c r="BN77" s="209">
        <f t="shared" si="22"/>
        <v>2.0648</v>
      </c>
      <c r="BO77" s="209">
        <f t="shared" si="22"/>
        <v>1.9773000000000001</v>
      </c>
      <c r="BP77" s="209">
        <f t="shared" si="22"/>
        <v>1.9079999999999999</v>
      </c>
      <c r="BQ77" s="209">
        <f t="shared" si="22"/>
        <v>1.8859999999999999</v>
      </c>
      <c r="BR77" s="209">
        <f t="shared" si="22"/>
        <v>1.8671</v>
      </c>
      <c r="BS77" s="209">
        <f t="shared" si="22"/>
        <v>1.8102</v>
      </c>
      <c r="BT77" s="209">
        <f t="shared" si="22"/>
        <v>1.7638</v>
      </c>
      <c r="BU77" s="209">
        <f t="shared" si="22"/>
        <v>1.7311000000000001</v>
      </c>
      <c r="BV77" s="209">
        <f t="shared" si="22"/>
        <v>1.7018</v>
      </c>
      <c r="BW77" s="209">
        <f t="shared" si="22"/>
        <v>1.6735</v>
      </c>
      <c r="BX77" s="209">
        <f t="shared" si="23"/>
        <v>1.6398999999999999</v>
      </c>
      <c r="BY77" s="209">
        <f t="shared" si="23"/>
        <v>1.5862000000000001</v>
      </c>
      <c r="BZ77" s="209">
        <f t="shared" si="23"/>
        <v>1.518</v>
      </c>
      <c r="CA77" s="209">
        <f t="shared" si="23"/>
        <v>1.4538</v>
      </c>
      <c r="CB77" s="209">
        <f t="shared" si="23"/>
        <v>1.4145000000000001</v>
      </c>
      <c r="CC77" s="209">
        <f t="shared" si="23"/>
        <v>1.3069999999999999</v>
      </c>
      <c r="CD77" s="209">
        <f t="shared" si="23"/>
        <v>1.1152</v>
      </c>
      <c r="CE77" s="209">
        <f t="shared" si="16"/>
        <v>1.0290999999999999</v>
      </c>
      <c r="CF77" s="209">
        <f t="shared" si="15"/>
        <v>1</v>
      </c>
    </row>
    <row r="78" spans="1:84" outlineLevel="1" x14ac:dyDescent="0.2">
      <c r="A78" s="204">
        <v>5</v>
      </c>
      <c r="B78" s="205" t="s">
        <v>345</v>
      </c>
      <c r="C78" s="7"/>
      <c r="D78" s="1">
        <v>25</v>
      </c>
      <c r="E78" s="206">
        <v>30</v>
      </c>
      <c r="F78" s="208">
        <f t="shared" si="19"/>
        <v>0</v>
      </c>
      <c r="G78" s="208">
        <f t="shared" si="19"/>
        <v>0</v>
      </c>
      <c r="H78" s="208">
        <f t="shared" si="19"/>
        <v>0</v>
      </c>
      <c r="I78" s="208">
        <f t="shared" si="19"/>
        <v>5.2327000000000004</v>
      </c>
      <c r="J78" s="209">
        <f t="shared" si="19"/>
        <v>5.3639999999999999</v>
      </c>
      <c r="K78" s="209">
        <f t="shared" si="19"/>
        <v>4.5461</v>
      </c>
      <c r="L78" s="209">
        <f t="shared" si="19"/>
        <v>4.4207000000000001</v>
      </c>
      <c r="M78" s="209">
        <f t="shared" si="19"/>
        <v>4.5461</v>
      </c>
      <c r="N78" s="209">
        <f t="shared" si="19"/>
        <v>4.6281999999999996</v>
      </c>
      <c r="O78" s="209">
        <f t="shared" si="19"/>
        <v>4.5461</v>
      </c>
      <c r="P78" s="209">
        <f t="shared" si="19"/>
        <v>4.4513999999999996</v>
      </c>
      <c r="Q78" s="209">
        <f t="shared" si="19"/>
        <v>4.3754</v>
      </c>
      <c r="R78" s="209">
        <f t="shared" si="19"/>
        <v>4.4055</v>
      </c>
      <c r="S78" s="209">
        <f t="shared" si="19"/>
        <v>4.4207000000000001</v>
      </c>
      <c r="T78" s="209">
        <f t="shared" si="19"/>
        <v>4.3754</v>
      </c>
      <c r="U78" s="209">
        <f t="shared" si="19"/>
        <v>4.3164999999999996</v>
      </c>
      <c r="V78" s="209">
        <f t="shared" si="20"/>
        <v>4.3019999999999996</v>
      </c>
      <c r="W78" s="209">
        <f t="shared" si="20"/>
        <v>4.2732999999999999</v>
      </c>
      <c r="X78" s="209">
        <f t="shared" si="20"/>
        <v>4.2032999999999996</v>
      </c>
      <c r="Y78" s="209">
        <f t="shared" si="20"/>
        <v>4.0957999999999997</v>
      </c>
      <c r="Z78" s="209">
        <f t="shared" si="20"/>
        <v>4.0442</v>
      </c>
      <c r="AA78" s="209">
        <f t="shared" si="20"/>
        <v>4.0957999999999997</v>
      </c>
      <c r="AB78" s="209">
        <f t="shared" si="20"/>
        <v>4.0957999999999997</v>
      </c>
      <c r="AC78" s="209">
        <f t="shared" si="20"/>
        <v>4.0313999999999997</v>
      </c>
      <c r="AD78" s="209">
        <f t="shared" si="20"/>
        <v>3.8382999999999998</v>
      </c>
      <c r="AE78" s="209">
        <f t="shared" si="20"/>
        <v>3.6945000000000001</v>
      </c>
      <c r="AF78" s="209">
        <f t="shared" si="20"/>
        <v>3.581</v>
      </c>
      <c r="AG78" s="209">
        <f t="shared" si="20"/>
        <v>3.3736999999999999</v>
      </c>
      <c r="AH78" s="209">
        <f t="shared" si="20"/>
        <v>2.9676</v>
      </c>
      <c r="AI78" s="209">
        <f t="shared" si="20"/>
        <v>2.8426</v>
      </c>
      <c r="AJ78" s="209">
        <f t="shared" si="18"/>
        <v>2.7393000000000001</v>
      </c>
      <c r="AK78" s="209">
        <f t="shared" si="18"/>
        <v>2.6652999999999998</v>
      </c>
      <c r="AL78" s="209">
        <f t="shared" si="18"/>
        <v>2.6324000000000001</v>
      </c>
      <c r="AM78" s="209">
        <f t="shared" si="18"/>
        <v>2.5386000000000002</v>
      </c>
      <c r="AN78" s="209">
        <f t="shared" si="18"/>
        <v>2.3828999999999998</v>
      </c>
      <c r="AO78" s="209">
        <f t="shared" si="18"/>
        <v>2.2334000000000001</v>
      </c>
      <c r="AP78" s="209">
        <f t="shared" si="18"/>
        <v>2.1015999999999999</v>
      </c>
      <c r="AQ78" s="209">
        <f t="shared" si="18"/>
        <v>2.0644</v>
      </c>
      <c r="AR78" s="209">
        <f t="shared" si="18"/>
        <v>2.0063</v>
      </c>
      <c r="AS78" s="209">
        <f t="shared" si="18"/>
        <v>1.9632000000000001</v>
      </c>
      <c r="AT78" s="209">
        <f t="shared" si="18"/>
        <v>1.9783999999999999</v>
      </c>
      <c r="AU78" s="209">
        <f t="shared" si="18"/>
        <v>2.0253000000000001</v>
      </c>
      <c r="AV78" s="209">
        <f t="shared" si="18"/>
        <v>1.9968999999999999</v>
      </c>
      <c r="AW78" s="209">
        <f t="shared" si="18"/>
        <v>1.9454</v>
      </c>
      <c r="AX78" s="209">
        <f t="shared" si="18"/>
        <v>1.9162999999999999</v>
      </c>
      <c r="AY78" s="209">
        <f t="shared" si="18"/>
        <v>1.8743000000000001</v>
      </c>
      <c r="AZ78" s="209">
        <f t="shared" si="21"/>
        <v>1.8472999999999999</v>
      </c>
      <c r="BA78" s="209">
        <f t="shared" si="21"/>
        <v>1.8472999999999999</v>
      </c>
      <c r="BB78" s="209">
        <f t="shared" si="21"/>
        <v>1.8420000000000001</v>
      </c>
      <c r="BC78" s="209">
        <f t="shared" si="21"/>
        <v>1.8082</v>
      </c>
      <c r="BD78" s="209">
        <f t="shared" si="21"/>
        <v>1.8392999999999999</v>
      </c>
      <c r="BE78" s="209">
        <f t="shared" si="21"/>
        <v>1.8184</v>
      </c>
      <c r="BF78" s="209">
        <f t="shared" si="21"/>
        <v>1.8184</v>
      </c>
      <c r="BG78" s="209">
        <f t="shared" si="21"/>
        <v>1.8472999999999999</v>
      </c>
      <c r="BH78" s="209">
        <f t="shared" si="21"/>
        <v>1.8132999999999999</v>
      </c>
      <c r="BI78" s="209">
        <f t="shared" si="21"/>
        <v>1.7562</v>
      </c>
      <c r="BJ78" s="209">
        <f t="shared" si="21"/>
        <v>1.7658</v>
      </c>
      <c r="BK78" s="209">
        <f t="shared" si="21"/>
        <v>1.7395</v>
      </c>
      <c r="BL78" s="209">
        <f t="shared" si="21"/>
        <v>1.7161999999999999</v>
      </c>
      <c r="BM78" s="209">
        <f t="shared" si="21"/>
        <v>1.6520999999999999</v>
      </c>
      <c r="BN78" s="209">
        <f t="shared" si="22"/>
        <v>1.5691999999999999</v>
      </c>
      <c r="BO78" s="209">
        <f t="shared" si="22"/>
        <v>1.5502</v>
      </c>
      <c r="BP78" s="209">
        <f t="shared" si="22"/>
        <v>1.4753000000000001</v>
      </c>
      <c r="BQ78" s="209">
        <f t="shared" si="22"/>
        <v>1.5262</v>
      </c>
      <c r="BR78" s="209">
        <f t="shared" si="22"/>
        <v>1.5136000000000001</v>
      </c>
      <c r="BS78" s="209">
        <f t="shared" si="22"/>
        <v>1.4437</v>
      </c>
      <c r="BT78" s="209">
        <f t="shared" si="22"/>
        <v>1.4244000000000001</v>
      </c>
      <c r="BU78" s="209">
        <f t="shared" si="22"/>
        <v>1.4229000000000001</v>
      </c>
      <c r="BV78" s="209">
        <f t="shared" si="22"/>
        <v>1.4323999999999999</v>
      </c>
      <c r="BW78" s="209">
        <f t="shared" si="22"/>
        <v>1.4519</v>
      </c>
      <c r="BX78" s="209">
        <f t="shared" si="23"/>
        <v>1.4719</v>
      </c>
      <c r="BY78" s="209">
        <f t="shared" si="23"/>
        <v>1.4356</v>
      </c>
      <c r="BZ78" s="209">
        <f t="shared" si="23"/>
        <v>1.4026000000000001</v>
      </c>
      <c r="CA78" s="209">
        <f t="shared" si="23"/>
        <v>1.3858999999999999</v>
      </c>
      <c r="CB78" s="209">
        <f t="shared" si="23"/>
        <v>1.3919999999999999</v>
      </c>
      <c r="CC78" s="209">
        <f t="shared" si="23"/>
        <v>1.282</v>
      </c>
      <c r="CD78" s="209">
        <f t="shared" si="23"/>
        <v>0.99460000000000004</v>
      </c>
      <c r="CE78" s="209">
        <f t="shared" si="16"/>
        <v>0.98309999999999997</v>
      </c>
      <c r="CF78" s="209">
        <f t="shared" si="15"/>
        <v>1</v>
      </c>
    </row>
    <row r="79" spans="1:84" outlineLevel="1" x14ac:dyDescent="0.2">
      <c r="A79" s="204">
        <v>5</v>
      </c>
      <c r="B79" s="205" t="s">
        <v>346</v>
      </c>
      <c r="C79" s="7"/>
      <c r="D79" s="1">
        <v>25</v>
      </c>
      <c r="E79" s="206">
        <v>30</v>
      </c>
      <c r="F79" s="208">
        <f t="shared" si="19"/>
        <v>0</v>
      </c>
      <c r="G79" s="208">
        <f t="shared" si="19"/>
        <v>0</v>
      </c>
      <c r="H79" s="208">
        <f t="shared" si="19"/>
        <v>0</v>
      </c>
      <c r="I79" s="208">
        <f t="shared" si="19"/>
        <v>5.2327000000000004</v>
      </c>
      <c r="J79" s="209">
        <f t="shared" si="19"/>
        <v>5.3639999999999999</v>
      </c>
      <c r="K79" s="209">
        <f t="shared" si="19"/>
        <v>4.5461</v>
      </c>
      <c r="L79" s="209">
        <f t="shared" si="19"/>
        <v>4.4207000000000001</v>
      </c>
      <c r="M79" s="209">
        <f t="shared" si="19"/>
        <v>4.5461</v>
      </c>
      <c r="N79" s="209">
        <f t="shared" si="19"/>
        <v>4.6281999999999996</v>
      </c>
      <c r="O79" s="209">
        <f t="shared" si="19"/>
        <v>4.5461</v>
      </c>
      <c r="P79" s="209">
        <f t="shared" si="19"/>
        <v>4.4513999999999996</v>
      </c>
      <c r="Q79" s="209">
        <f t="shared" si="19"/>
        <v>4.3754</v>
      </c>
      <c r="R79" s="209">
        <f t="shared" si="19"/>
        <v>4.4055</v>
      </c>
      <c r="S79" s="209">
        <f t="shared" si="19"/>
        <v>4.4207000000000001</v>
      </c>
      <c r="T79" s="209">
        <f t="shared" si="19"/>
        <v>4.3754</v>
      </c>
      <c r="U79" s="209">
        <f t="shared" si="19"/>
        <v>4.3164999999999996</v>
      </c>
      <c r="V79" s="209">
        <f t="shared" si="20"/>
        <v>4.3019999999999996</v>
      </c>
      <c r="W79" s="209">
        <f t="shared" si="20"/>
        <v>4.2732999999999999</v>
      </c>
      <c r="X79" s="209">
        <f t="shared" si="20"/>
        <v>4.2032999999999996</v>
      </c>
      <c r="Y79" s="209">
        <f t="shared" si="20"/>
        <v>4.0957999999999997</v>
      </c>
      <c r="Z79" s="209">
        <f t="shared" si="20"/>
        <v>4.0442</v>
      </c>
      <c r="AA79" s="209">
        <f t="shared" si="20"/>
        <v>4.0957999999999997</v>
      </c>
      <c r="AB79" s="209">
        <f t="shared" si="20"/>
        <v>4.0957999999999997</v>
      </c>
      <c r="AC79" s="209">
        <f t="shared" si="20"/>
        <v>4.0313999999999997</v>
      </c>
      <c r="AD79" s="209">
        <f t="shared" si="20"/>
        <v>3.8382999999999998</v>
      </c>
      <c r="AE79" s="209">
        <f t="shared" si="20"/>
        <v>3.6945000000000001</v>
      </c>
      <c r="AF79" s="209">
        <f t="shared" si="20"/>
        <v>3.581</v>
      </c>
      <c r="AG79" s="209">
        <f t="shared" si="20"/>
        <v>3.3736999999999999</v>
      </c>
      <c r="AH79" s="209">
        <f t="shared" si="20"/>
        <v>2.9676</v>
      </c>
      <c r="AI79" s="209">
        <f t="shared" si="20"/>
        <v>2.8426</v>
      </c>
      <c r="AJ79" s="209">
        <f t="shared" si="18"/>
        <v>2.7393000000000001</v>
      </c>
      <c r="AK79" s="209">
        <f t="shared" si="18"/>
        <v>2.6652999999999998</v>
      </c>
      <c r="AL79" s="209">
        <f t="shared" si="18"/>
        <v>2.6324000000000001</v>
      </c>
      <c r="AM79" s="209">
        <f t="shared" si="18"/>
        <v>2.5386000000000002</v>
      </c>
      <c r="AN79" s="209">
        <f t="shared" si="18"/>
        <v>2.3828999999999998</v>
      </c>
      <c r="AO79" s="209">
        <f t="shared" si="18"/>
        <v>2.2334000000000001</v>
      </c>
      <c r="AP79" s="209">
        <f t="shared" si="18"/>
        <v>2.1015999999999999</v>
      </c>
      <c r="AQ79" s="209">
        <f t="shared" si="18"/>
        <v>2.0644</v>
      </c>
      <c r="AR79" s="209">
        <f t="shared" si="18"/>
        <v>2.0063</v>
      </c>
      <c r="AS79" s="209">
        <f t="shared" si="18"/>
        <v>1.9632000000000001</v>
      </c>
      <c r="AT79" s="209">
        <f t="shared" si="18"/>
        <v>1.9783999999999999</v>
      </c>
      <c r="AU79" s="209">
        <f t="shared" si="18"/>
        <v>2.0253000000000001</v>
      </c>
      <c r="AV79" s="209">
        <f t="shared" si="18"/>
        <v>1.9968999999999999</v>
      </c>
      <c r="AW79" s="209">
        <f t="shared" si="18"/>
        <v>1.9454</v>
      </c>
      <c r="AX79" s="209">
        <f t="shared" si="18"/>
        <v>1.9162999999999999</v>
      </c>
      <c r="AY79" s="209">
        <f t="shared" si="18"/>
        <v>1.8743000000000001</v>
      </c>
      <c r="AZ79" s="209">
        <f t="shared" si="21"/>
        <v>1.8472999999999999</v>
      </c>
      <c r="BA79" s="209">
        <f t="shared" si="21"/>
        <v>1.8472999999999999</v>
      </c>
      <c r="BB79" s="209">
        <f t="shared" si="21"/>
        <v>1.8420000000000001</v>
      </c>
      <c r="BC79" s="209">
        <f t="shared" si="21"/>
        <v>1.8082</v>
      </c>
      <c r="BD79" s="209">
        <f t="shared" si="21"/>
        <v>1.8392999999999999</v>
      </c>
      <c r="BE79" s="209">
        <f t="shared" si="21"/>
        <v>1.8184</v>
      </c>
      <c r="BF79" s="209">
        <f t="shared" si="21"/>
        <v>1.8184</v>
      </c>
      <c r="BG79" s="209">
        <f t="shared" si="21"/>
        <v>1.8472999999999999</v>
      </c>
      <c r="BH79" s="209">
        <f t="shared" si="21"/>
        <v>1.8132999999999999</v>
      </c>
      <c r="BI79" s="209">
        <f t="shared" si="21"/>
        <v>1.7562</v>
      </c>
      <c r="BJ79" s="209">
        <f t="shared" si="21"/>
        <v>1.7658</v>
      </c>
      <c r="BK79" s="209">
        <f t="shared" si="21"/>
        <v>1.7395</v>
      </c>
      <c r="BL79" s="209">
        <f t="shared" si="21"/>
        <v>1.7161999999999999</v>
      </c>
      <c r="BM79" s="209">
        <f t="shared" si="21"/>
        <v>1.6520999999999999</v>
      </c>
      <c r="BN79" s="209">
        <f t="shared" si="22"/>
        <v>1.5691999999999999</v>
      </c>
      <c r="BO79" s="209">
        <f t="shared" si="22"/>
        <v>1.5502</v>
      </c>
      <c r="BP79" s="209">
        <f t="shared" si="22"/>
        <v>1.4753000000000001</v>
      </c>
      <c r="BQ79" s="209">
        <f t="shared" si="22"/>
        <v>1.5262</v>
      </c>
      <c r="BR79" s="209">
        <f t="shared" si="22"/>
        <v>1.5136000000000001</v>
      </c>
      <c r="BS79" s="209">
        <f t="shared" si="22"/>
        <v>1.4437</v>
      </c>
      <c r="BT79" s="209">
        <f t="shared" si="22"/>
        <v>1.4244000000000001</v>
      </c>
      <c r="BU79" s="209">
        <f t="shared" si="22"/>
        <v>1.4229000000000001</v>
      </c>
      <c r="BV79" s="209">
        <f t="shared" si="22"/>
        <v>1.4323999999999999</v>
      </c>
      <c r="BW79" s="209">
        <f t="shared" si="22"/>
        <v>1.4519</v>
      </c>
      <c r="BX79" s="209">
        <f t="shared" si="23"/>
        <v>1.4719</v>
      </c>
      <c r="BY79" s="209">
        <f t="shared" si="23"/>
        <v>1.4356</v>
      </c>
      <c r="BZ79" s="209">
        <f t="shared" si="23"/>
        <v>1.4026000000000001</v>
      </c>
      <c r="CA79" s="209">
        <f t="shared" si="23"/>
        <v>1.3858999999999999</v>
      </c>
      <c r="CB79" s="209">
        <f t="shared" si="23"/>
        <v>1.3919999999999999</v>
      </c>
      <c r="CC79" s="209">
        <f t="shared" si="23"/>
        <v>1.282</v>
      </c>
      <c r="CD79" s="209">
        <f t="shared" si="23"/>
        <v>0.99460000000000004</v>
      </c>
      <c r="CE79" s="209">
        <f t="shared" si="16"/>
        <v>0.98309999999999997</v>
      </c>
      <c r="CF79" s="209">
        <f t="shared" si="15"/>
        <v>1</v>
      </c>
    </row>
    <row r="80" spans="1:84" outlineLevel="1" x14ac:dyDescent="0.2">
      <c r="A80" s="204">
        <v>5</v>
      </c>
      <c r="B80" s="205" t="s">
        <v>347</v>
      </c>
      <c r="C80" s="7"/>
      <c r="D80" s="1">
        <v>30</v>
      </c>
      <c r="E80" s="206">
        <v>35</v>
      </c>
      <c r="F80" s="208">
        <f t="shared" si="19"/>
        <v>0</v>
      </c>
      <c r="G80" s="208">
        <f t="shared" si="19"/>
        <v>0</v>
      </c>
      <c r="H80" s="208">
        <f t="shared" si="19"/>
        <v>0</v>
      </c>
      <c r="I80" s="208">
        <f t="shared" si="19"/>
        <v>5.2327000000000004</v>
      </c>
      <c r="J80" s="209">
        <f t="shared" si="19"/>
        <v>5.3639999999999999</v>
      </c>
      <c r="K80" s="209">
        <f t="shared" si="19"/>
        <v>4.5461</v>
      </c>
      <c r="L80" s="209">
        <f t="shared" si="19"/>
        <v>4.4207000000000001</v>
      </c>
      <c r="M80" s="209">
        <f t="shared" si="19"/>
        <v>4.5461</v>
      </c>
      <c r="N80" s="209">
        <f t="shared" si="19"/>
        <v>4.6281999999999996</v>
      </c>
      <c r="O80" s="209">
        <f t="shared" si="19"/>
        <v>4.5461</v>
      </c>
      <c r="P80" s="209">
        <f t="shared" si="19"/>
        <v>4.4513999999999996</v>
      </c>
      <c r="Q80" s="209">
        <f t="shared" si="19"/>
        <v>4.3754</v>
      </c>
      <c r="R80" s="209">
        <f t="shared" si="19"/>
        <v>4.4055</v>
      </c>
      <c r="S80" s="209">
        <f t="shared" si="19"/>
        <v>4.4207000000000001</v>
      </c>
      <c r="T80" s="209">
        <f t="shared" si="19"/>
        <v>4.3754</v>
      </c>
      <c r="U80" s="209">
        <f t="shared" si="19"/>
        <v>4.3164999999999996</v>
      </c>
      <c r="V80" s="209">
        <f t="shared" si="20"/>
        <v>4.3019999999999996</v>
      </c>
      <c r="W80" s="209">
        <f t="shared" si="20"/>
        <v>4.2732999999999999</v>
      </c>
      <c r="X80" s="209">
        <f t="shared" si="20"/>
        <v>4.2032999999999996</v>
      </c>
      <c r="Y80" s="209">
        <f t="shared" si="20"/>
        <v>4.0957999999999997</v>
      </c>
      <c r="Z80" s="209">
        <f t="shared" si="20"/>
        <v>4.0442</v>
      </c>
      <c r="AA80" s="209">
        <f t="shared" si="20"/>
        <v>4.0957999999999997</v>
      </c>
      <c r="AB80" s="209">
        <f t="shared" si="20"/>
        <v>4.0957999999999997</v>
      </c>
      <c r="AC80" s="209">
        <f t="shared" si="20"/>
        <v>4.0313999999999997</v>
      </c>
      <c r="AD80" s="209">
        <f t="shared" si="20"/>
        <v>3.8382999999999998</v>
      </c>
      <c r="AE80" s="209">
        <f t="shared" si="20"/>
        <v>3.6945000000000001</v>
      </c>
      <c r="AF80" s="209">
        <f t="shared" si="20"/>
        <v>3.581</v>
      </c>
      <c r="AG80" s="209">
        <f t="shared" si="20"/>
        <v>3.3736999999999999</v>
      </c>
      <c r="AH80" s="209">
        <f t="shared" si="20"/>
        <v>2.9676</v>
      </c>
      <c r="AI80" s="209">
        <f t="shared" si="20"/>
        <v>2.8426</v>
      </c>
      <c r="AJ80" s="209">
        <f t="shared" si="18"/>
        <v>2.7393000000000001</v>
      </c>
      <c r="AK80" s="209">
        <f t="shared" si="18"/>
        <v>2.6652999999999998</v>
      </c>
      <c r="AL80" s="209">
        <f t="shared" si="18"/>
        <v>2.6324000000000001</v>
      </c>
      <c r="AM80" s="209">
        <f t="shared" si="18"/>
        <v>2.5386000000000002</v>
      </c>
      <c r="AN80" s="209">
        <f t="shared" si="18"/>
        <v>2.3828999999999998</v>
      </c>
      <c r="AO80" s="209">
        <f t="shared" si="18"/>
        <v>2.2334000000000001</v>
      </c>
      <c r="AP80" s="209">
        <f t="shared" si="18"/>
        <v>2.1015999999999999</v>
      </c>
      <c r="AQ80" s="209">
        <f t="shared" si="18"/>
        <v>2.0644</v>
      </c>
      <c r="AR80" s="209">
        <f t="shared" si="18"/>
        <v>2.0063</v>
      </c>
      <c r="AS80" s="209">
        <f t="shared" si="18"/>
        <v>1.9632000000000001</v>
      </c>
      <c r="AT80" s="209">
        <f t="shared" si="18"/>
        <v>1.9783999999999999</v>
      </c>
      <c r="AU80" s="209">
        <f t="shared" si="18"/>
        <v>2.0253000000000001</v>
      </c>
      <c r="AV80" s="209">
        <f t="shared" si="18"/>
        <v>1.9968999999999999</v>
      </c>
      <c r="AW80" s="209">
        <f t="shared" si="18"/>
        <v>1.9454</v>
      </c>
      <c r="AX80" s="209">
        <f t="shared" si="18"/>
        <v>1.9162999999999999</v>
      </c>
      <c r="AY80" s="209">
        <f t="shared" si="18"/>
        <v>1.8743000000000001</v>
      </c>
      <c r="AZ80" s="209">
        <f t="shared" si="21"/>
        <v>1.8472999999999999</v>
      </c>
      <c r="BA80" s="209">
        <f t="shared" si="21"/>
        <v>1.8472999999999999</v>
      </c>
      <c r="BB80" s="209">
        <f t="shared" si="21"/>
        <v>1.8420000000000001</v>
      </c>
      <c r="BC80" s="209">
        <f t="shared" si="21"/>
        <v>1.8082</v>
      </c>
      <c r="BD80" s="209">
        <f t="shared" si="21"/>
        <v>1.8392999999999999</v>
      </c>
      <c r="BE80" s="209">
        <f t="shared" si="21"/>
        <v>1.8184</v>
      </c>
      <c r="BF80" s="209">
        <f t="shared" si="21"/>
        <v>1.8184</v>
      </c>
      <c r="BG80" s="209">
        <f t="shared" si="21"/>
        <v>1.8472999999999999</v>
      </c>
      <c r="BH80" s="209">
        <f t="shared" si="21"/>
        <v>1.8132999999999999</v>
      </c>
      <c r="BI80" s="209">
        <f t="shared" si="21"/>
        <v>1.7562</v>
      </c>
      <c r="BJ80" s="209">
        <f t="shared" si="21"/>
        <v>1.7658</v>
      </c>
      <c r="BK80" s="209">
        <f t="shared" si="21"/>
        <v>1.7395</v>
      </c>
      <c r="BL80" s="209">
        <f t="shared" si="21"/>
        <v>1.7161999999999999</v>
      </c>
      <c r="BM80" s="209">
        <f t="shared" si="21"/>
        <v>1.6520999999999999</v>
      </c>
      <c r="BN80" s="209">
        <f t="shared" si="22"/>
        <v>1.5691999999999999</v>
      </c>
      <c r="BO80" s="209">
        <f t="shared" si="22"/>
        <v>1.5502</v>
      </c>
      <c r="BP80" s="209">
        <f t="shared" si="22"/>
        <v>1.4753000000000001</v>
      </c>
      <c r="BQ80" s="209">
        <f t="shared" si="22"/>
        <v>1.5262</v>
      </c>
      <c r="BR80" s="209">
        <f t="shared" si="22"/>
        <v>1.5136000000000001</v>
      </c>
      <c r="BS80" s="209">
        <f t="shared" si="22"/>
        <v>1.4437</v>
      </c>
      <c r="BT80" s="209">
        <f t="shared" si="22"/>
        <v>1.4244000000000001</v>
      </c>
      <c r="BU80" s="209">
        <f t="shared" si="22"/>
        <v>1.4229000000000001</v>
      </c>
      <c r="BV80" s="209">
        <f t="shared" si="22"/>
        <v>1.4323999999999999</v>
      </c>
      <c r="BW80" s="209">
        <f t="shared" si="22"/>
        <v>1.4519</v>
      </c>
      <c r="BX80" s="209">
        <f t="shared" si="23"/>
        <v>1.4719</v>
      </c>
      <c r="BY80" s="209">
        <f t="shared" si="23"/>
        <v>1.4356</v>
      </c>
      <c r="BZ80" s="209">
        <f t="shared" si="23"/>
        <v>1.4026000000000001</v>
      </c>
      <c r="CA80" s="209">
        <f t="shared" si="23"/>
        <v>1.3858999999999999</v>
      </c>
      <c r="CB80" s="209">
        <f t="shared" si="23"/>
        <v>1.3919999999999999</v>
      </c>
      <c r="CC80" s="209">
        <f t="shared" si="23"/>
        <v>1.282</v>
      </c>
      <c r="CD80" s="209">
        <f t="shared" si="23"/>
        <v>0.99460000000000004</v>
      </c>
      <c r="CE80" s="209">
        <f t="shared" si="16"/>
        <v>0.98309999999999997</v>
      </c>
      <c r="CF80" s="209">
        <f t="shared" si="15"/>
        <v>1</v>
      </c>
    </row>
    <row r="81" spans="1:84" outlineLevel="1" x14ac:dyDescent="0.2">
      <c r="A81" s="204">
        <v>5</v>
      </c>
      <c r="B81" s="205" t="s">
        <v>348</v>
      </c>
      <c r="C81" s="7"/>
      <c r="D81" s="1">
        <v>25</v>
      </c>
      <c r="E81" s="206">
        <v>30</v>
      </c>
      <c r="F81" s="208">
        <f t="shared" si="19"/>
        <v>0</v>
      </c>
      <c r="G81" s="208">
        <f t="shared" si="19"/>
        <v>0</v>
      </c>
      <c r="H81" s="208">
        <f t="shared" si="19"/>
        <v>0</v>
      </c>
      <c r="I81" s="208">
        <f t="shared" si="19"/>
        <v>5.2327000000000004</v>
      </c>
      <c r="J81" s="209">
        <f t="shared" si="19"/>
        <v>5.3639999999999999</v>
      </c>
      <c r="K81" s="209">
        <f t="shared" si="19"/>
        <v>4.5461</v>
      </c>
      <c r="L81" s="209">
        <f t="shared" si="19"/>
        <v>4.4207000000000001</v>
      </c>
      <c r="M81" s="209">
        <f t="shared" si="19"/>
        <v>4.5461</v>
      </c>
      <c r="N81" s="209">
        <f t="shared" si="19"/>
        <v>4.6281999999999996</v>
      </c>
      <c r="O81" s="209">
        <f t="shared" si="19"/>
        <v>4.5461</v>
      </c>
      <c r="P81" s="209">
        <f t="shared" si="19"/>
        <v>4.4513999999999996</v>
      </c>
      <c r="Q81" s="209">
        <f t="shared" si="19"/>
        <v>4.3754</v>
      </c>
      <c r="R81" s="209">
        <f t="shared" si="19"/>
        <v>4.4055</v>
      </c>
      <c r="S81" s="209">
        <f t="shared" si="19"/>
        <v>4.4207000000000001</v>
      </c>
      <c r="T81" s="209">
        <f t="shared" si="19"/>
        <v>4.3754</v>
      </c>
      <c r="U81" s="209">
        <f t="shared" si="19"/>
        <v>4.3164999999999996</v>
      </c>
      <c r="V81" s="209">
        <f t="shared" si="20"/>
        <v>4.3019999999999996</v>
      </c>
      <c r="W81" s="209">
        <f t="shared" si="20"/>
        <v>4.2732999999999999</v>
      </c>
      <c r="X81" s="209">
        <f t="shared" si="20"/>
        <v>4.2032999999999996</v>
      </c>
      <c r="Y81" s="209">
        <f t="shared" si="20"/>
        <v>4.0957999999999997</v>
      </c>
      <c r="Z81" s="209">
        <f t="shared" si="20"/>
        <v>4.0442</v>
      </c>
      <c r="AA81" s="209">
        <f t="shared" si="20"/>
        <v>4.0957999999999997</v>
      </c>
      <c r="AB81" s="209">
        <f t="shared" si="20"/>
        <v>4.0957999999999997</v>
      </c>
      <c r="AC81" s="209">
        <f t="shared" si="20"/>
        <v>4.0313999999999997</v>
      </c>
      <c r="AD81" s="209">
        <f t="shared" si="20"/>
        <v>3.8382999999999998</v>
      </c>
      <c r="AE81" s="209">
        <f t="shared" si="20"/>
        <v>3.6945000000000001</v>
      </c>
      <c r="AF81" s="209">
        <f t="shared" si="20"/>
        <v>3.581</v>
      </c>
      <c r="AG81" s="209">
        <f t="shared" si="20"/>
        <v>3.3736999999999999</v>
      </c>
      <c r="AH81" s="209">
        <f t="shared" si="20"/>
        <v>2.9676</v>
      </c>
      <c r="AI81" s="209">
        <f t="shared" si="20"/>
        <v>2.8426</v>
      </c>
      <c r="AJ81" s="209">
        <f t="shared" si="18"/>
        <v>2.7393000000000001</v>
      </c>
      <c r="AK81" s="209">
        <f t="shared" si="18"/>
        <v>2.6652999999999998</v>
      </c>
      <c r="AL81" s="209">
        <f t="shared" si="18"/>
        <v>2.6324000000000001</v>
      </c>
      <c r="AM81" s="209">
        <f t="shared" si="18"/>
        <v>2.5386000000000002</v>
      </c>
      <c r="AN81" s="209">
        <f t="shared" si="18"/>
        <v>2.3828999999999998</v>
      </c>
      <c r="AO81" s="209">
        <f t="shared" si="18"/>
        <v>2.2334000000000001</v>
      </c>
      <c r="AP81" s="209">
        <f t="shared" si="18"/>
        <v>2.1015999999999999</v>
      </c>
      <c r="AQ81" s="209">
        <f t="shared" si="18"/>
        <v>2.0644</v>
      </c>
      <c r="AR81" s="209">
        <f t="shared" si="18"/>
        <v>2.0063</v>
      </c>
      <c r="AS81" s="209">
        <f t="shared" si="18"/>
        <v>1.9632000000000001</v>
      </c>
      <c r="AT81" s="209">
        <f t="shared" si="18"/>
        <v>1.9783999999999999</v>
      </c>
      <c r="AU81" s="209">
        <f t="shared" si="18"/>
        <v>2.0253000000000001</v>
      </c>
      <c r="AV81" s="209">
        <f t="shared" si="18"/>
        <v>1.9968999999999999</v>
      </c>
      <c r="AW81" s="209">
        <f t="shared" si="18"/>
        <v>1.9454</v>
      </c>
      <c r="AX81" s="209">
        <f t="shared" si="18"/>
        <v>1.9162999999999999</v>
      </c>
      <c r="AY81" s="209">
        <f t="shared" si="18"/>
        <v>1.8743000000000001</v>
      </c>
      <c r="AZ81" s="209">
        <f t="shared" si="21"/>
        <v>1.8472999999999999</v>
      </c>
      <c r="BA81" s="209">
        <f t="shared" si="21"/>
        <v>1.8472999999999999</v>
      </c>
      <c r="BB81" s="209">
        <f t="shared" si="21"/>
        <v>1.8420000000000001</v>
      </c>
      <c r="BC81" s="209">
        <f t="shared" si="21"/>
        <v>1.8082</v>
      </c>
      <c r="BD81" s="209">
        <f t="shared" si="21"/>
        <v>1.8392999999999999</v>
      </c>
      <c r="BE81" s="209">
        <f t="shared" si="21"/>
        <v>1.8184</v>
      </c>
      <c r="BF81" s="209">
        <f t="shared" si="21"/>
        <v>1.8184</v>
      </c>
      <c r="BG81" s="209">
        <f t="shared" si="21"/>
        <v>1.8472999999999999</v>
      </c>
      <c r="BH81" s="209">
        <f t="shared" si="21"/>
        <v>1.8132999999999999</v>
      </c>
      <c r="BI81" s="209">
        <f t="shared" si="21"/>
        <v>1.7562</v>
      </c>
      <c r="BJ81" s="209">
        <f t="shared" si="21"/>
        <v>1.7658</v>
      </c>
      <c r="BK81" s="209">
        <f t="shared" si="21"/>
        <v>1.7395</v>
      </c>
      <c r="BL81" s="209">
        <f t="shared" si="21"/>
        <v>1.7161999999999999</v>
      </c>
      <c r="BM81" s="209">
        <f t="shared" si="21"/>
        <v>1.6520999999999999</v>
      </c>
      <c r="BN81" s="209">
        <f t="shared" si="22"/>
        <v>1.5691999999999999</v>
      </c>
      <c r="BO81" s="209">
        <f t="shared" si="22"/>
        <v>1.5502</v>
      </c>
      <c r="BP81" s="209">
        <f t="shared" si="22"/>
        <v>1.4753000000000001</v>
      </c>
      <c r="BQ81" s="209">
        <f t="shared" si="22"/>
        <v>1.5262</v>
      </c>
      <c r="BR81" s="209">
        <f t="shared" si="22"/>
        <v>1.5136000000000001</v>
      </c>
      <c r="BS81" s="209">
        <f t="shared" si="22"/>
        <v>1.4437</v>
      </c>
      <c r="BT81" s="209">
        <f t="shared" si="22"/>
        <v>1.4244000000000001</v>
      </c>
      <c r="BU81" s="209">
        <f t="shared" si="22"/>
        <v>1.4229000000000001</v>
      </c>
      <c r="BV81" s="209">
        <f t="shared" si="22"/>
        <v>1.4323999999999999</v>
      </c>
      <c r="BW81" s="209">
        <f t="shared" si="22"/>
        <v>1.4519</v>
      </c>
      <c r="BX81" s="209">
        <f t="shared" si="23"/>
        <v>1.4719</v>
      </c>
      <c r="BY81" s="209">
        <f t="shared" si="23"/>
        <v>1.4356</v>
      </c>
      <c r="BZ81" s="209">
        <f t="shared" si="23"/>
        <v>1.4026000000000001</v>
      </c>
      <c r="CA81" s="209">
        <f t="shared" si="23"/>
        <v>1.3858999999999999</v>
      </c>
      <c r="CB81" s="209">
        <f t="shared" si="23"/>
        <v>1.3919999999999999</v>
      </c>
      <c r="CC81" s="209">
        <f t="shared" si="23"/>
        <v>1.282</v>
      </c>
      <c r="CD81" s="209">
        <f t="shared" si="23"/>
        <v>0.99460000000000004</v>
      </c>
      <c r="CE81" s="209">
        <f t="shared" si="16"/>
        <v>0.98309999999999997</v>
      </c>
      <c r="CF81" s="209">
        <f t="shared" si="15"/>
        <v>1</v>
      </c>
    </row>
    <row r="82" spans="1:84" outlineLevel="1" x14ac:dyDescent="0.2">
      <c r="A82" s="204">
        <v>2</v>
      </c>
      <c r="B82" s="205" t="s">
        <v>349</v>
      </c>
      <c r="C82" s="7"/>
      <c r="D82" s="1">
        <v>35</v>
      </c>
      <c r="E82" s="206">
        <v>45</v>
      </c>
      <c r="F82" s="208">
        <f t="shared" si="19"/>
        <v>0</v>
      </c>
      <c r="G82" s="208">
        <f t="shared" si="19"/>
        <v>0</v>
      </c>
      <c r="H82" s="208">
        <f t="shared" si="19"/>
        <v>0</v>
      </c>
      <c r="I82" s="208">
        <f t="shared" si="19"/>
        <v>0</v>
      </c>
      <c r="J82" s="209">
        <f t="shared" si="19"/>
        <v>0</v>
      </c>
      <c r="K82" s="209">
        <f t="shared" si="19"/>
        <v>0</v>
      </c>
      <c r="L82" s="209">
        <f t="shared" si="19"/>
        <v>0</v>
      </c>
      <c r="M82" s="209">
        <f t="shared" si="19"/>
        <v>0</v>
      </c>
      <c r="N82" s="209">
        <f t="shared" si="19"/>
        <v>0</v>
      </c>
      <c r="O82" s="209">
        <f t="shared" si="19"/>
        <v>0</v>
      </c>
      <c r="P82" s="209">
        <f t="shared" si="19"/>
        <v>0</v>
      </c>
      <c r="Q82" s="209">
        <f t="shared" si="19"/>
        <v>0</v>
      </c>
      <c r="R82" s="209">
        <f t="shared" si="19"/>
        <v>3.3102999999999998</v>
      </c>
      <c r="S82" s="209">
        <f t="shared" si="19"/>
        <v>3.1955</v>
      </c>
      <c r="T82" s="209">
        <f t="shared" si="19"/>
        <v>3.1034000000000002</v>
      </c>
      <c r="U82" s="209">
        <f t="shared" si="19"/>
        <v>3.1488</v>
      </c>
      <c r="V82" s="209">
        <f t="shared" si="20"/>
        <v>3.0884999999999998</v>
      </c>
      <c r="W82" s="209">
        <f t="shared" si="20"/>
        <v>3.0592000000000001</v>
      </c>
      <c r="X82" s="209">
        <f t="shared" si="20"/>
        <v>2.8065000000000002</v>
      </c>
      <c r="Y82" s="209">
        <f t="shared" si="20"/>
        <v>2.6293000000000002</v>
      </c>
      <c r="Z82" s="209">
        <f t="shared" si="20"/>
        <v>2.4590000000000001</v>
      </c>
      <c r="AA82" s="209">
        <f t="shared" si="20"/>
        <v>2.7065000000000001</v>
      </c>
      <c r="AB82" s="209">
        <f t="shared" si="20"/>
        <v>2.7008000000000001</v>
      </c>
      <c r="AC82" s="209">
        <f t="shared" si="20"/>
        <v>2.5819999999999999</v>
      </c>
      <c r="AD82" s="209">
        <f t="shared" si="20"/>
        <v>2.4131</v>
      </c>
      <c r="AE82" s="209">
        <f t="shared" si="20"/>
        <v>2.4971000000000001</v>
      </c>
      <c r="AF82" s="209">
        <f t="shared" si="20"/>
        <v>2.4874999999999998</v>
      </c>
      <c r="AG82" s="209">
        <f t="shared" si="20"/>
        <v>2.3601000000000001</v>
      </c>
      <c r="AH82" s="209">
        <f t="shared" si="20"/>
        <v>2.2259000000000002</v>
      </c>
      <c r="AI82" s="209">
        <f t="shared" si="20"/>
        <v>2.3473000000000002</v>
      </c>
      <c r="AJ82" s="209">
        <f t="shared" si="20"/>
        <v>2.2930999999999999</v>
      </c>
      <c r="AK82" s="209">
        <f t="shared" si="20"/>
        <v>2.2768999999999999</v>
      </c>
      <c r="AL82" s="209">
        <f t="shared" ref="AL82:BA89" si="24">VLOOKUP($A82,$A$11:$CE$15,AL$49)</f>
        <v>2.2296999999999998</v>
      </c>
      <c r="AM82" s="209">
        <f t="shared" si="24"/>
        <v>2.0525000000000002</v>
      </c>
      <c r="AN82" s="209">
        <f t="shared" si="24"/>
        <v>1.8818999999999999</v>
      </c>
      <c r="AO82" s="209">
        <f t="shared" si="24"/>
        <v>1.8158000000000001</v>
      </c>
      <c r="AP82" s="209">
        <f t="shared" si="24"/>
        <v>1.8131999999999999</v>
      </c>
      <c r="AQ82" s="209">
        <f t="shared" si="24"/>
        <v>1.7613000000000001</v>
      </c>
      <c r="AR82" s="209">
        <f t="shared" si="24"/>
        <v>1.7236</v>
      </c>
      <c r="AS82" s="209">
        <f t="shared" si="24"/>
        <v>1.6987000000000001</v>
      </c>
      <c r="AT82" s="209">
        <f t="shared" si="24"/>
        <v>1.7236</v>
      </c>
      <c r="AU82" s="209">
        <f t="shared" si="24"/>
        <v>1.7032</v>
      </c>
      <c r="AV82" s="209">
        <f t="shared" si="24"/>
        <v>1.6301000000000001</v>
      </c>
      <c r="AW82" s="209">
        <f t="shared" si="24"/>
        <v>1.5821000000000001</v>
      </c>
      <c r="AX82" s="209">
        <f t="shared" si="24"/>
        <v>1.5899000000000001</v>
      </c>
      <c r="AY82" s="209">
        <f t="shared" si="24"/>
        <v>1.548</v>
      </c>
      <c r="AZ82" s="209">
        <f t="shared" si="24"/>
        <v>1.526</v>
      </c>
      <c r="BA82" s="209">
        <f t="shared" si="24"/>
        <v>1.5461</v>
      </c>
      <c r="BB82" s="209">
        <f t="shared" si="21"/>
        <v>1.5629999999999999</v>
      </c>
      <c r="BC82" s="209">
        <f t="shared" si="21"/>
        <v>1.5840000000000001</v>
      </c>
      <c r="BD82" s="209">
        <f t="shared" si="21"/>
        <v>1.6573</v>
      </c>
      <c r="BE82" s="209">
        <f t="shared" si="21"/>
        <v>1.7352000000000001</v>
      </c>
      <c r="BF82" s="209">
        <f t="shared" si="21"/>
        <v>1.7734000000000001</v>
      </c>
      <c r="BG82" s="209">
        <f t="shared" si="21"/>
        <v>1.7881</v>
      </c>
      <c r="BH82" s="209">
        <f t="shared" si="21"/>
        <v>1.7352000000000001</v>
      </c>
      <c r="BI82" s="209">
        <f t="shared" si="21"/>
        <v>1.7445999999999999</v>
      </c>
      <c r="BJ82" s="209">
        <f t="shared" si="21"/>
        <v>1.7613000000000001</v>
      </c>
      <c r="BK82" s="209">
        <f t="shared" si="21"/>
        <v>1.7830999999999999</v>
      </c>
      <c r="BL82" s="209">
        <f t="shared" si="21"/>
        <v>1.7856000000000001</v>
      </c>
      <c r="BM82" s="209">
        <f t="shared" si="21"/>
        <v>1.7981</v>
      </c>
      <c r="BN82" s="209">
        <f t="shared" si="22"/>
        <v>1.7305999999999999</v>
      </c>
      <c r="BO82" s="209">
        <f t="shared" si="22"/>
        <v>1.6854</v>
      </c>
      <c r="BP82" s="209">
        <f t="shared" si="22"/>
        <v>1.6744000000000001</v>
      </c>
      <c r="BQ82" s="209">
        <f t="shared" si="22"/>
        <v>1.7054</v>
      </c>
      <c r="BR82" s="209">
        <f t="shared" si="22"/>
        <v>1.6919999999999999</v>
      </c>
      <c r="BS82" s="209">
        <f t="shared" si="22"/>
        <v>1.6056999999999999</v>
      </c>
      <c r="BT82" s="209">
        <f t="shared" si="22"/>
        <v>1.5860000000000001</v>
      </c>
      <c r="BU82" s="209">
        <f t="shared" si="22"/>
        <v>1.5938000000000001</v>
      </c>
      <c r="BV82" s="209">
        <f t="shared" si="22"/>
        <v>1.5919000000000001</v>
      </c>
      <c r="BW82" s="209">
        <f t="shared" si="22"/>
        <v>1.5424</v>
      </c>
      <c r="BX82" s="209">
        <f t="shared" si="23"/>
        <v>1.5461</v>
      </c>
      <c r="BY82" s="209">
        <f t="shared" si="23"/>
        <v>1.5046999999999999</v>
      </c>
      <c r="BZ82" s="209">
        <f t="shared" si="23"/>
        <v>1.4424999999999999</v>
      </c>
      <c r="CA82" s="209">
        <f t="shared" si="23"/>
        <v>1.3867</v>
      </c>
      <c r="CB82" s="209">
        <f t="shared" si="23"/>
        <v>1.3633</v>
      </c>
      <c r="CC82" s="209">
        <f t="shared" si="23"/>
        <v>1.2909999999999999</v>
      </c>
      <c r="CD82" s="209">
        <f t="shared" si="23"/>
        <v>1.1014999999999999</v>
      </c>
      <c r="CE82" s="209">
        <f t="shared" si="16"/>
        <v>1.0361</v>
      </c>
      <c r="CF82" s="209">
        <f t="shared" si="15"/>
        <v>1</v>
      </c>
    </row>
    <row r="83" spans="1:84" outlineLevel="1" x14ac:dyDescent="0.2">
      <c r="A83" s="204">
        <v>3</v>
      </c>
      <c r="B83" s="205" t="s">
        <v>350</v>
      </c>
      <c r="C83" s="7"/>
      <c r="D83" s="1">
        <v>30</v>
      </c>
      <c r="E83" s="206">
        <v>35</v>
      </c>
      <c r="F83" s="208">
        <f t="shared" ref="F83:U89" si="25">VLOOKUP($A83,$A$11:$CE$15,F$49)</f>
        <v>0</v>
      </c>
      <c r="G83" s="208">
        <f t="shared" si="25"/>
        <v>0</v>
      </c>
      <c r="H83" s="208">
        <f t="shared" si="25"/>
        <v>0</v>
      </c>
      <c r="I83" s="208">
        <f t="shared" si="25"/>
        <v>0</v>
      </c>
      <c r="J83" s="209">
        <f t="shared" si="25"/>
        <v>0</v>
      </c>
      <c r="K83" s="209">
        <f t="shared" si="25"/>
        <v>0</v>
      </c>
      <c r="L83" s="209">
        <f t="shared" si="25"/>
        <v>0</v>
      </c>
      <c r="M83" s="209">
        <f t="shared" si="25"/>
        <v>0</v>
      </c>
      <c r="N83" s="209">
        <f t="shared" si="25"/>
        <v>0</v>
      </c>
      <c r="O83" s="209">
        <f t="shared" si="25"/>
        <v>0</v>
      </c>
      <c r="P83" s="209">
        <f t="shared" si="25"/>
        <v>0</v>
      </c>
      <c r="Q83" s="209">
        <f t="shared" si="25"/>
        <v>0</v>
      </c>
      <c r="R83" s="209">
        <f t="shared" si="25"/>
        <v>3.9699</v>
      </c>
      <c r="S83" s="209">
        <f t="shared" si="25"/>
        <v>3.8879000000000001</v>
      </c>
      <c r="T83" s="209">
        <f t="shared" si="25"/>
        <v>3.7336999999999998</v>
      </c>
      <c r="U83" s="209">
        <f t="shared" si="25"/>
        <v>3.6610999999999998</v>
      </c>
      <c r="V83" s="209">
        <f t="shared" ref="V83:AK89" si="26">VLOOKUP($A83,$A$11:$CE$15,V$49)</f>
        <v>3.5912999999999999</v>
      </c>
      <c r="W83" s="209">
        <f t="shared" si="26"/>
        <v>3.6309</v>
      </c>
      <c r="X83" s="209">
        <f t="shared" si="26"/>
        <v>3.4868000000000001</v>
      </c>
      <c r="Y83" s="209">
        <f t="shared" si="26"/>
        <v>3.3452000000000002</v>
      </c>
      <c r="Z83" s="209">
        <f t="shared" si="26"/>
        <v>3.1456</v>
      </c>
      <c r="AA83" s="209">
        <f t="shared" si="26"/>
        <v>3.4775999999999998</v>
      </c>
      <c r="AB83" s="209">
        <f t="shared" si="26"/>
        <v>3.5335000000000001</v>
      </c>
      <c r="AC83" s="209">
        <f t="shared" si="26"/>
        <v>3.2624</v>
      </c>
      <c r="AD83" s="209">
        <f t="shared" si="26"/>
        <v>2.9354</v>
      </c>
      <c r="AE83" s="209">
        <f t="shared" si="26"/>
        <v>2.9752000000000001</v>
      </c>
      <c r="AF83" s="209">
        <f t="shared" si="26"/>
        <v>2.9954999999999998</v>
      </c>
      <c r="AG83" s="209">
        <f t="shared" si="26"/>
        <v>2.8715000000000002</v>
      </c>
      <c r="AH83" s="209">
        <f t="shared" si="26"/>
        <v>2.6898</v>
      </c>
      <c r="AI83" s="209">
        <f t="shared" si="26"/>
        <v>2.8161999999999998</v>
      </c>
      <c r="AJ83" s="209">
        <f t="shared" si="26"/>
        <v>2.7231000000000001</v>
      </c>
      <c r="AK83" s="209">
        <f t="shared" si="26"/>
        <v>2.6898</v>
      </c>
      <c r="AL83" s="209">
        <f t="shared" si="24"/>
        <v>2.7174999999999998</v>
      </c>
      <c r="AM83" s="209">
        <f t="shared" si="24"/>
        <v>2.5249000000000001</v>
      </c>
      <c r="AN83" s="209">
        <f t="shared" si="24"/>
        <v>2.2881999999999998</v>
      </c>
      <c r="AO83" s="209">
        <f t="shared" si="24"/>
        <v>2.1749000000000001</v>
      </c>
      <c r="AP83" s="209">
        <f t="shared" si="24"/>
        <v>2.1156000000000001</v>
      </c>
      <c r="AQ83" s="209">
        <f t="shared" si="24"/>
        <v>2.1156000000000001</v>
      </c>
      <c r="AR83" s="209">
        <f t="shared" si="24"/>
        <v>2.1122000000000001</v>
      </c>
      <c r="AS83" s="209">
        <f t="shared" si="24"/>
        <v>2.0987</v>
      </c>
      <c r="AT83" s="209">
        <f t="shared" si="24"/>
        <v>2.0691000000000002</v>
      </c>
      <c r="AU83" s="209">
        <f t="shared" si="24"/>
        <v>2.0339999999999998</v>
      </c>
      <c r="AV83" s="209">
        <f t="shared" si="24"/>
        <v>1.9879</v>
      </c>
      <c r="AW83" s="209">
        <f t="shared" si="24"/>
        <v>1.9381999999999999</v>
      </c>
      <c r="AX83" s="209">
        <f t="shared" si="24"/>
        <v>1.8855999999999999</v>
      </c>
      <c r="AY83" s="209">
        <f t="shared" si="24"/>
        <v>1.8204</v>
      </c>
      <c r="AZ83" s="209">
        <f t="shared" si="24"/>
        <v>1.7715000000000001</v>
      </c>
      <c r="BA83" s="209">
        <f t="shared" si="24"/>
        <v>1.7667999999999999</v>
      </c>
      <c r="BB83" s="209">
        <f t="shared" ref="BB83:BQ89" si="27">VLOOKUP($A83,$A$11:$CE$15,BB$49)</f>
        <v>1.7715000000000001</v>
      </c>
      <c r="BC83" s="209">
        <f t="shared" si="27"/>
        <v>1.7786999999999999</v>
      </c>
      <c r="BD83" s="209">
        <f t="shared" si="27"/>
        <v>1.8280000000000001</v>
      </c>
      <c r="BE83" s="209">
        <f t="shared" si="27"/>
        <v>1.8642000000000001</v>
      </c>
      <c r="BF83" s="209">
        <f t="shared" si="27"/>
        <v>1.8694999999999999</v>
      </c>
      <c r="BG83" s="209">
        <f t="shared" si="27"/>
        <v>1.8694999999999999</v>
      </c>
      <c r="BH83" s="209">
        <f t="shared" si="27"/>
        <v>1.8104</v>
      </c>
      <c r="BI83" s="209">
        <f t="shared" si="27"/>
        <v>1.8080000000000001</v>
      </c>
      <c r="BJ83" s="209">
        <f t="shared" si="27"/>
        <v>1.8408</v>
      </c>
      <c r="BK83" s="209">
        <f t="shared" si="27"/>
        <v>1.8722000000000001</v>
      </c>
      <c r="BL83" s="209">
        <f t="shared" si="27"/>
        <v>1.8408</v>
      </c>
      <c r="BM83" s="209">
        <f t="shared" si="27"/>
        <v>1.7859</v>
      </c>
      <c r="BN83" s="209">
        <f t="shared" si="27"/>
        <v>1.7411000000000001</v>
      </c>
      <c r="BO83" s="209">
        <f t="shared" si="27"/>
        <v>1.6684000000000001</v>
      </c>
      <c r="BP83" s="209">
        <f t="shared" si="27"/>
        <v>1.6192</v>
      </c>
      <c r="BQ83" s="209">
        <f t="shared" si="27"/>
        <v>1.6393</v>
      </c>
      <c r="BR83" s="209">
        <f t="shared" ref="BN83:CC89" si="28">VLOOKUP($A83,$A$11:$CE$15,BR$49)</f>
        <v>1.6747000000000001</v>
      </c>
      <c r="BS83" s="209">
        <f t="shared" si="28"/>
        <v>1.6152</v>
      </c>
      <c r="BT83" s="209">
        <f t="shared" si="28"/>
        <v>1.6112</v>
      </c>
      <c r="BU83" s="209">
        <f t="shared" si="28"/>
        <v>1.6132</v>
      </c>
      <c r="BV83" s="209">
        <f t="shared" si="28"/>
        <v>1.6033999999999999</v>
      </c>
      <c r="BW83" s="209">
        <f t="shared" si="28"/>
        <v>1.569</v>
      </c>
      <c r="BX83" s="209">
        <f t="shared" si="23"/>
        <v>1.5709</v>
      </c>
      <c r="BY83" s="209">
        <f t="shared" si="23"/>
        <v>1.5289999999999999</v>
      </c>
      <c r="BZ83" s="209">
        <f t="shared" si="23"/>
        <v>1.4661</v>
      </c>
      <c r="CA83" s="209">
        <f t="shared" si="23"/>
        <v>1.4157</v>
      </c>
      <c r="CB83" s="209">
        <f t="shared" si="23"/>
        <v>1.3874</v>
      </c>
      <c r="CC83" s="209">
        <f t="shared" si="23"/>
        <v>1.3180000000000001</v>
      </c>
      <c r="CD83" s="209">
        <f t="shared" si="23"/>
        <v>1.0938000000000001</v>
      </c>
      <c r="CE83" s="209">
        <f t="shared" si="16"/>
        <v>1.0217000000000001</v>
      </c>
      <c r="CF83" s="209">
        <f t="shared" si="15"/>
        <v>1</v>
      </c>
    </row>
    <row r="84" spans="1:84" outlineLevel="1" x14ac:dyDescent="0.2">
      <c r="A84" s="204">
        <v>5</v>
      </c>
      <c r="B84" s="205" t="s">
        <v>351</v>
      </c>
      <c r="C84" s="7"/>
      <c r="D84" s="1">
        <v>30</v>
      </c>
      <c r="E84" s="206">
        <v>35</v>
      </c>
      <c r="F84" s="208">
        <f t="shared" si="25"/>
        <v>0</v>
      </c>
      <c r="G84" s="208">
        <f t="shared" si="25"/>
        <v>0</v>
      </c>
      <c r="H84" s="208">
        <f t="shared" si="25"/>
        <v>0</v>
      </c>
      <c r="I84" s="208">
        <f t="shared" si="25"/>
        <v>5.2327000000000004</v>
      </c>
      <c r="J84" s="209">
        <f t="shared" si="25"/>
        <v>5.3639999999999999</v>
      </c>
      <c r="K84" s="209">
        <f t="shared" si="25"/>
        <v>4.5461</v>
      </c>
      <c r="L84" s="209">
        <f t="shared" si="25"/>
        <v>4.4207000000000001</v>
      </c>
      <c r="M84" s="209">
        <f t="shared" si="25"/>
        <v>4.5461</v>
      </c>
      <c r="N84" s="209">
        <f t="shared" si="25"/>
        <v>4.6281999999999996</v>
      </c>
      <c r="O84" s="209">
        <f t="shared" si="25"/>
        <v>4.5461</v>
      </c>
      <c r="P84" s="209">
        <f t="shared" si="25"/>
        <v>4.4513999999999996</v>
      </c>
      <c r="Q84" s="209">
        <f t="shared" si="25"/>
        <v>4.3754</v>
      </c>
      <c r="R84" s="209">
        <f t="shared" si="25"/>
        <v>4.4055</v>
      </c>
      <c r="S84" s="209">
        <f t="shared" si="25"/>
        <v>4.4207000000000001</v>
      </c>
      <c r="T84" s="209">
        <f t="shared" si="25"/>
        <v>4.3754</v>
      </c>
      <c r="U84" s="209">
        <f t="shared" si="25"/>
        <v>4.3164999999999996</v>
      </c>
      <c r="V84" s="209">
        <f t="shared" si="26"/>
        <v>4.3019999999999996</v>
      </c>
      <c r="W84" s="209">
        <f t="shared" si="26"/>
        <v>4.2732999999999999</v>
      </c>
      <c r="X84" s="209">
        <f t="shared" si="26"/>
        <v>4.2032999999999996</v>
      </c>
      <c r="Y84" s="209">
        <f t="shared" si="26"/>
        <v>4.0957999999999997</v>
      </c>
      <c r="Z84" s="209">
        <f t="shared" si="26"/>
        <v>4.0442</v>
      </c>
      <c r="AA84" s="209">
        <f t="shared" si="26"/>
        <v>4.0957999999999997</v>
      </c>
      <c r="AB84" s="209">
        <f t="shared" si="26"/>
        <v>4.0957999999999997</v>
      </c>
      <c r="AC84" s="209">
        <f t="shared" si="26"/>
        <v>4.0313999999999997</v>
      </c>
      <c r="AD84" s="209">
        <f t="shared" si="26"/>
        <v>3.8382999999999998</v>
      </c>
      <c r="AE84" s="209">
        <f t="shared" si="26"/>
        <v>3.6945000000000001</v>
      </c>
      <c r="AF84" s="209">
        <f t="shared" si="26"/>
        <v>3.581</v>
      </c>
      <c r="AG84" s="209">
        <f t="shared" si="26"/>
        <v>3.3736999999999999</v>
      </c>
      <c r="AH84" s="209">
        <f t="shared" si="26"/>
        <v>2.9676</v>
      </c>
      <c r="AI84" s="209">
        <f t="shared" si="26"/>
        <v>2.8426</v>
      </c>
      <c r="AJ84" s="209">
        <f t="shared" si="26"/>
        <v>2.7393000000000001</v>
      </c>
      <c r="AK84" s="209">
        <f t="shared" si="26"/>
        <v>2.6652999999999998</v>
      </c>
      <c r="AL84" s="209">
        <f t="shared" si="24"/>
        <v>2.6324000000000001</v>
      </c>
      <c r="AM84" s="209">
        <f t="shared" si="24"/>
        <v>2.5386000000000002</v>
      </c>
      <c r="AN84" s="209">
        <f t="shared" si="24"/>
        <v>2.3828999999999998</v>
      </c>
      <c r="AO84" s="209">
        <f t="shared" si="24"/>
        <v>2.2334000000000001</v>
      </c>
      <c r="AP84" s="209">
        <f t="shared" si="24"/>
        <v>2.1015999999999999</v>
      </c>
      <c r="AQ84" s="209">
        <f t="shared" si="24"/>
        <v>2.0644</v>
      </c>
      <c r="AR84" s="209">
        <f t="shared" si="24"/>
        <v>2.0063</v>
      </c>
      <c r="AS84" s="209">
        <f t="shared" si="24"/>
        <v>1.9632000000000001</v>
      </c>
      <c r="AT84" s="209">
        <f t="shared" si="24"/>
        <v>1.9783999999999999</v>
      </c>
      <c r="AU84" s="209">
        <f t="shared" si="24"/>
        <v>2.0253000000000001</v>
      </c>
      <c r="AV84" s="209">
        <f t="shared" si="24"/>
        <v>1.9968999999999999</v>
      </c>
      <c r="AW84" s="209">
        <f t="shared" si="24"/>
        <v>1.9454</v>
      </c>
      <c r="AX84" s="209">
        <f t="shared" si="24"/>
        <v>1.9162999999999999</v>
      </c>
      <c r="AY84" s="209">
        <f t="shared" si="24"/>
        <v>1.8743000000000001</v>
      </c>
      <c r="AZ84" s="209">
        <f t="shared" si="24"/>
        <v>1.8472999999999999</v>
      </c>
      <c r="BA84" s="209">
        <f t="shared" si="24"/>
        <v>1.8472999999999999</v>
      </c>
      <c r="BB84" s="209">
        <f t="shared" si="27"/>
        <v>1.8420000000000001</v>
      </c>
      <c r="BC84" s="209">
        <f t="shared" si="27"/>
        <v>1.8082</v>
      </c>
      <c r="BD84" s="209">
        <f t="shared" si="27"/>
        <v>1.8392999999999999</v>
      </c>
      <c r="BE84" s="209">
        <f t="shared" si="27"/>
        <v>1.8184</v>
      </c>
      <c r="BF84" s="209">
        <f t="shared" si="27"/>
        <v>1.8184</v>
      </c>
      <c r="BG84" s="209">
        <f t="shared" si="27"/>
        <v>1.8472999999999999</v>
      </c>
      <c r="BH84" s="209">
        <f t="shared" si="27"/>
        <v>1.8132999999999999</v>
      </c>
      <c r="BI84" s="209">
        <f t="shared" si="27"/>
        <v>1.7562</v>
      </c>
      <c r="BJ84" s="209">
        <f t="shared" si="27"/>
        <v>1.7658</v>
      </c>
      <c r="BK84" s="209">
        <f t="shared" si="27"/>
        <v>1.7395</v>
      </c>
      <c r="BL84" s="209">
        <f t="shared" si="27"/>
        <v>1.7161999999999999</v>
      </c>
      <c r="BM84" s="209">
        <f t="shared" si="27"/>
        <v>1.6520999999999999</v>
      </c>
      <c r="BN84" s="209">
        <f t="shared" si="28"/>
        <v>1.5691999999999999</v>
      </c>
      <c r="BO84" s="209">
        <f t="shared" si="28"/>
        <v>1.5502</v>
      </c>
      <c r="BP84" s="209">
        <f t="shared" si="28"/>
        <v>1.4753000000000001</v>
      </c>
      <c r="BQ84" s="209">
        <f t="shared" si="28"/>
        <v>1.5262</v>
      </c>
      <c r="BR84" s="209">
        <f t="shared" si="28"/>
        <v>1.5136000000000001</v>
      </c>
      <c r="BS84" s="209">
        <f t="shared" si="28"/>
        <v>1.4437</v>
      </c>
      <c r="BT84" s="209">
        <f t="shared" si="28"/>
        <v>1.4244000000000001</v>
      </c>
      <c r="BU84" s="209">
        <f t="shared" si="28"/>
        <v>1.4229000000000001</v>
      </c>
      <c r="BV84" s="209">
        <f t="shared" si="28"/>
        <v>1.4323999999999999</v>
      </c>
      <c r="BW84" s="209">
        <f t="shared" si="28"/>
        <v>1.4519</v>
      </c>
      <c r="BX84" s="209">
        <f t="shared" si="23"/>
        <v>1.4719</v>
      </c>
      <c r="BY84" s="209">
        <f t="shared" si="23"/>
        <v>1.4356</v>
      </c>
      <c r="BZ84" s="209">
        <f t="shared" si="23"/>
        <v>1.4026000000000001</v>
      </c>
      <c r="CA84" s="209">
        <f t="shared" si="23"/>
        <v>1.3858999999999999</v>
      </c>
      <c r="CB84" s="209">
        <f t="shared" si="23"/>
        <v>1.3919999999999999</v>
      </c>
      <c r="CC84" s="209">
        <f t="shared" si="23"/>
        <v>1.282</v>
      </c>
      <c r="CD84" s="209">
        <f t="shared" si="23"/>
        <v>0.99460000000000004</v>
      </c>
      <c r="CE84" s="209">
        <f t="shared" si="16"/>
        <v>0.98309999999999997</v>
      </c>
      <c r="CF84" s="209">
        <f t="shared" si="15"/>
        <v>1</v>
      </c>
    </row>
    <row r="85" spans="1:84" outlineLevel="1" x14ac:dyDescent="0.2">
      <c r="A85" s="204">
        <v>5</v>
      </c>
      <c r="B85" s="205" t="s">
        <v>352</v>
      </c>
      <c r="C85" s="7"/>
      <c r="D85" s="1">
        <v>20</v>
      </c>
      <c r="E85" s="206">
        <v>25</v>
      </c>
      <c r="F85" s="208">
        <f t="shared" si="25"/>
        <v>0</v>
      </c>
      <c r="G85" s="208">
        <f t="shared" si="25"/>
        <v>0</v>
      </c>
      <c r="H85" s="208">
        <f t="shared" si="25"/>
        <v>0</v>
      </c>
      <c r="I85" s="208">
        <f t="shared" si="25"/>
        <v>5.2327000000000004</v>
      </c>
      <c r="J85" s="209">
        <f t="shared" si="25"/>
        <v>5.3639999999999999</v>
      </c>
      <c r="K85" s="209">
        <f t="shared" si="25"/>
        <v>4.5461</v>
      </c>
      <c r="L85" s="209">
        <f t="shared" si="25"/>
        <v>4.4207000000000001</v>
      </c>
      <c r="M85" s="209">
        <f t="shared" si="25"/>
        <v>4.5461</v>
      </c>
      <c r="N85" s="209">
        <f t="shared" si="25"/>
        <v>4.6281999999999996</v>
      </c>
      <c r="O85" s="209">
        <f t="shared" si="25"/>
        <v>4.5461</v>
      </c>
      <c r="P85" s="209">
        <f t="shared" si="25"/>
        <v>4.4513999999999996</v>
      </c>
      <c r="Q85" s="209">
        <f t="shared" si="25"/>
        <v>4.3754</v>
      </c>
      <c r="R85" s="209">
        <f t="shared" si="25"/>
        <v>4.4055</v>
      </c>
      <c r="S85" s="209">
        <f t="shared" si="25"/>
        <v>4.4207000000000001</v>
      </c>
      <c r="T85" s="209">
        <f t="shared" si="25"/>
        <v>4.3754</v>
      </c>
      <c r="U85" s="209">
        <f t="shared" si="25"/>
        <v>4.3164999999999996</v>
      </c>
      <c r="V85" s="209">
        <f t="shared" si="26"/>
        <v>4.3019999999999996</v>
      </c>
      <c r="W85" s="209">
        <f t="shared" si="26"/>
        <v>4.2732999999999999</v>
      </c>
      <c r="X85" s="209">
        <f t="shared" si="26"/>
        <v>4.2032999999999996</v>
      </c>
      <c r="Y85" s="209">
        <f t="shared" si="26"/>
        <v>4.0957999999999997</v>
      </c>
      <c r="Z85" s="209">
        <f t="shared" si="26"/>
        <v>4.0442</v>
      </c>
      <c r="AA85" s="209">
        <f t="shared" si="26"/>
        <v>4.0957999999999997</v>
      </c>
      <c r="AB85" s="209">
        <f t="shared" si="26"/>
        <v>4.0957999999999997</v>
      </c>
      <c r="AC85" s="209">
        <f t="shared" si="26"/>
        <v>4.0313999999999997</v>
      </c>
      <c r="AD85" s="209">
        <f t="shared" si="26"/>
        <v>3.8382999999999998</v>
      </c>
      <c r="AE85" s="209">
        <f t="shared" si="26"/>
        <v>3.6945000000000001</v>
      </c>
      <c r="AF85" s="209">
        <f t="shared" si="26"/>
        <v>3.581</v>
      </c>
      <c r="AG85" s="209">
        <f t="shared" si="26"/>
        <v>3.3736999999999999</v>
      </c>
      <c r="AH85" s="209">
        <f t="shared" si="26"/>
        <v>2.9676</v>
      </c>
      <c r="AI85" s="209">
        <f t="shared" si="26"/>
        <v>2.8426</v>
      </c>
      <c r="AJ85" s="209">
        <f t="shared" si="26"/>
        <v>2.7393000000000001</v>
      </c>
      <c r="AK85" s="209">
        <f t="shared" si="26"/>
        <v>2.6652999999999998</v>
      </c>
      <c r="AL85" s="209">
        <f t="shared" si="24"/>
        <v>2.6324000000000001</v>
      </c>
      <c r="AM85" s="209">
        <f t="shared" si="24"/>
        <v>2.5386000000000002</v>
      </c>
      <c r="AN85" s="209">
        <f t="shared" si="24"/>
        <v>2.3828999999999998</v>
      </c>
      <c r="AO85" s="209">
        <f t="shared" si="24"/>
        <v>2.2334000000000001</v>
      </c>
      <c r="AP85" s="209">
        <f t="shared" si="24"/>
        <v>2.1015999999999999</v>
      </c>
      <c r="AQ85" s="209">
        <f t="shared" si="24"/>
        <v>2.0644</v>
      </c>
      <c r="AR85" s="209">
        <f t="shared" si="24"/>
        <v>2.0063</v>
      </c>
      <c r="AS85" s="209">
        <f t="shared" si="24"/>
        <v>1.9632000000000001</v>
      </c>
      <c r="AT85" s="209">
        <f t="shared" si="24"/>
        <v>1.9783999999999999</v>
      </c>
      <c r="AU85" s="209">
        <f t="shared" si="24"/>
        <v>2.0253000000000001</v>
      </c>
      <c r="AV85" s="209">
        <f t="shared" si="24"/>
        <v>1.9968999999999999</v>
      </c>
      <c r="AW85" s="209">
        <f t="shared" si="24"/>
        <v>1.9454</v>
      </c>
      <c r="AX85" s="209">
        <f t="shared" si="24"/>
        <v>1.9162999999999999</v>
      </c>
      <c r="AY85" s="209">
        <f t="shared" si="24"/>
        <v>1.8743000000000001</v>
      </c>
      <c r="AZ85" s="209">
        <f t="shared" si="24"/>
        <v>1.8472999999999999</v>
      </c>
      <c r="BA85" s="209">
        <f t="shared" si="24"/>
        <v>1.8472999999999999</v>
      </c>
      <c r="BB85" s="209">
        <f t="shared" si="27"/>
        <v>1.8420000000000001</v>
      </c>
      <c r="BC85" s="209">
        <f t="shared" si="27"/>
        <v>1.8082</v>
      </c>
      <c r="BD85" s="209">
        <f t="shared" si="27"/>
        <v>1.8392999999999999</v>
      </c>
      <c r="BE85" s="209">
        <f t="shared" si="27"/>
        <v>1.8184</v>
      </c>
      <c r="BF85" s="209">
        <f t="shared" si="27"/>
        <v>1.8184</v>
      </c>
      <c r="BG85" s="209">
        <f t="shared" si="27"/>
        <v>1.8472999999999999</v>
      </c>
      <c r="BH85" s="209">
        <f t="shared" si="27"/>
        <v>1.8132999999999999</v>
      </c>
      <c r="BI85" s="209">
        <f t="shared" si="27"/>
        <v>1.7562</v>
      </c>
      <c r="BJ85" s="209">
        <f t="shared" si="27"/>
        <v>1.7658</v>
      </c>
      <c r="BK85" s="209">
        <f t="shared" si="27"/>
        <v>1.7395</v>
      </c>
      <c r="BL85" s="209">
        <f t="shared" si="27"/>
        <v>1.7161999999999999</v>
      </c>
      <c r="BM85" s="209">
        <f t="shared" si="27"/>
        <v>1.6520999999999999</v>
      </c>
      <c r="BN85" s="209">
        <f t="shared" si="28"/>
        <v>1.5691999999999999</v>
      </c>
      <c r="BO85" s="209">
        <f t="shared" si="28"/>
        <v>1.5502</v>
      </c>
      <c r="BP85" s="209">
        <f t="shared" si="28"/>
        <v>1.4753000000000001</v>
      </c>
      <c r="BQ85" s="209">
        <f t="shared" si="28"/>
        <v>1.5262</v>
      </c>
      <c r="BR85" s="209">
        <f t="shared" si="28"/>
        <v>1.5136000000000001</v>
      </c>
      <c r="BS85" s="209">
        <f t="shared" si="28"/>
        <v>1.4437</v>
      </c>
      <c r="BT85" s="209">
        <f t="shared" si="28"/>
        <v>1.4244000000000001</v>
      </c>
      <c r="BU85" s="209">
        <f t="shared" si="28"/>
        <v>1.4229000000000001</v>
      </c>
      <c r="BV85" s="209">
        <f t="shared" si="28"/>
        <v>1.4323999999999999</v>
      </c>
      <c r="BW85" s="209">
        <f t="shared" si="28"/>
        <v>1.4519</v>
      </c>
      <c r="BX85" s="209">
        <f t="shared" si="28"/>
        <v>1.4719</v>
      </c>
      <c r="BY85" s="209">
        <f t="shared" si="28"/>
        <v>1.4356</v>
      </c>
      <c r="BZ85" s="209">
        <f t="shared" si="28"/>
        <v>1.4026000000000001</v>
      </c>
      <c r="CA85" s="209">
        <f t="shared" si="28"/>
        <v>1.3858999999999999</v>
      </c>
      <c r="CB85" s="209">
        <f t="shared" si="28"/>
        <v>1.3919999999999999</v>
      </c>
      <c r="CC85" s="209">
        <f t="shared" si="28"/>
        <v>1.282</v>
      </c>
      <c r="CD85" s="209">
        <f t="shared" ref="BX85:CD89" si="29">VLOOKUP($A85,$A$11:$CE$15,CD$49)</f>
        <v>0.99460000000000004</v>
      </c>
      <c r="CE85" s="209">
        <f t="shared" si="16"/>
        <v>0.98309999999999997</v>
      </c>
      <c r="CF85" s="209">
        <f t="shared" si="15"/>
        <v>1</v>
      </c>
    </row>
    <row r="86" spans="1:84" outlineLevel="1" x14ac:dyDescent="0.2">
      <c r="A86" s="204">
        <v>5</v>
      </c>
      <c r="B86" s="205" t="s">
        <v>353</v>
      </c>
      <c r="C86" s="7"/>
      <c r="D86" s="1">
        <v>30</v>
      </c>
      <c r="E86" s="206">
        <v>40</v>
      </c>
      <c r="F86" s="208">
        <f t="shared" si="25"/>
        <v>0</v>
      </c>
      <c r="G86" s="208">
        <f t="shared" si="25"/>
        <v>0</v>
      </c>
      <c r="H86" s="208">
        <f t="shared" si="25"/>
        <v>0</v>
      </c>
      <c r="I86" s="208">
        <f t="shared" si="25"/>
        <v>5.2327000000000004</v>
      </c>
      <c r="J86" s="209">
        <f t="shared" si="25"/>
        <v>5.3639999999999999</v>
      </c>
      <c r="K86" s="209">
        <f t="shared" si="25"/>
        <v>4.5461</v>
      </c>
      <c r="L86" s="209">
        <f t="shared" si="25"/>
        <v>4.4207000000000001</v>
      </c>
      <c r="M86" s="209">
        <f t="shared" si="25"/>
        <v>4.5461</v>
      </c>
      <c r="N86" s="209">
        <f t="shared" si="25"/>
        <v>4.6281999999999996</v>
      </c>
      <c r="O86" s="209">
        <f t="shared" si="25"/>
        <v>4.5461</v>
      </c>
      <c r="P86" s="209">
        <f t="shared" si="25"/>
        <v>4.4513999999999996</v>
      </c>
      <c r="Q86" s="209">
        <f t="shared" si="25"/>
        <v>4.3754</v>
      </c>
      <c r="R86" s="209">
        <f t="shared" si="25"/>
        <v>4.4055</v>
      </c>
      <c r="S86" s="209">
        <f t="shared" si="25"/>
        <v>4.4207000000000001</v>
      </c>
      <c r="T86" s="209">
        <f t="shared" si="25"/>
        <v>4.3754</v>
      </c>
      <c r="U86" s="209">
        <f t="shared" si="25"/>
        <v>4.3164999999999996</v>
      </c>
      <c r="V86" s="209">
        <f t="shared" si="26"/>
        <v>4.3019999999999996</v>
      </c>
      <c r="W86" s="209">
        <f t="shared" si="26"/>
        <v>4.2732999999999999</v>
      </c>
      <c r="X86" s="209">
        <f t="shared" si="26"/>
        <v>4.2032999999999996</v>
      </c>
      <c r="Y86" s="209">
        <f t="shared" si="26"/>
        <v>4.0957999999999997</v>
      </c>
      <c r="Z86" s="209">
        <f t="shared" si="26"/>
        <v>4.0442</v>
      </c>
      <c r="AA86" s="209">
        <f t="shared" si="26"/>
        <v>4.0957999999999997</v>
      </c>
      <c r="AB86" s="209">
        <f t="shared" si="26"/>
        <v>4.0957999999999997</v>
      </c>
      <c r="AC86" s="209">
        <f t="shared" si="26"/>
        <v>4.0313999999999997</v>
      </c>
      <c r="AD86" s="209">
        <f t="shared" si="26"/>
        <v>3.8382999999999998</v>
      </c>
      <c r="AE86" s="209">
        <f t="shared" si="26"/>
        <v>3.6945000000000001</v>
      </c>
      <c r="AF86" s="209">
        <f t="shared" si="26"/>
        <v>3.581</v>
      </c>
      <c r="AG86" s="209">
        <f t="shared" si="26"/>
        <v>3.3736999999999999</v>
      </c>
      <c r="AH86" s="209">
        <f t="shared" si="26"/>
        <v>2.9676</v>
      </c>
      <c r="AI86" s="209">
        <f t="shared" si="26"/>
        <v>2.8426</v>
      </c>
      <c r="AJ86" s="209">
        <f t="shared" si="26"/>
        <v>2.7393000000000001</v>
      </c>
      <c r="AK86" s="209">
        <f t="shared" si="26"/>
        <v>2.6652999999999998</v>
      </c>
      <c r="AL86" s="209">
        <f t="shared" si="24"/>
        <v>2.6324000000000001</v>
      </c>
      <c r="AM86" s="209">
        <f t="shared" si="24"/>
        <v>2.5386000000000002</v>
      </c>
      <c r="AN86" s="209">
        <f t="shared" si="24"/>
        <v>2.3828999999999998</v>
      </c>
      <c r="AO86" s="209">
        <f t="shared" si="24"/>
        <v>2.2334000000000001</v>
      </c>
      <c r="AP86" s="209">
        <f t="shared" si="24"/>
        <v>2.1015999999999999</v>
      </c>
      <c r="AQ86" s="209">
        <f t="shared" si="24"/>
        <v>2.0644</v>
      </c>
      <c r="AR86" s="209">
        <f t="shared" si="24"/>
        <v>2.0063</v>
      </c>
      <c r="AS86" s="209">
        <f t="shared" si="24"/>
        <v>1.9632000000000001</v>
      </c>
      <c r="AT86" s="209">
        <f t="shared" si="24"/>
        <v>1.9783999999999999</v>
      </c>
      <c r="AU86" s="209">
        <f t="shared" si="24"/>
        <v>2.0253000000000001</v>
      </c>
      <c r="AV86" s="209">
        <f t="shared" si="24"/>
        <v>1.9968999999999999</v>
      </c>
      <c r="AW86" s="209">
        <f t="shared" si="24"/>
        <v>1.9454</v>
      </c>
      <c r="AX86" s="209">
        <f t="shared" si="24"/>
        <v>1.9162999999999999</v>
      </c>
      <c r="AY86" s="209">
        <f t="shared" si="24"/>
        <v>1.8743000000000001</v>
      </c>
      <c r="AZ86" s="209">
        <f t="shared" si="24"/>
        <v>1.8472999999999999</v>
      </c>
      <c r="BA86" s="209">
        <f t="shared" si="24"/>
        <v>1.8472999999999999</v>
      </c>
      <c r="BB86" s="209">
        <f t="shared" si="27"/>
        <v>1.8420000000000001</v>
      </c>
      <c r="BC86" s="209">
        <f t="shared" si="27"/>
        <v>1.8082</v>
      </c>
      <c r="BD86" s="209">
        <f t="shared" si="27"/>
        <v>1.8392999999999999</v>
      </c>
      <c r="BE86" s="209">
        <f t="shared" si="27"/>
        <v>1.8184</v>
      </c>
      <c r="BF86" s="209">
        <f t="shared" si="27"/>
        <v>1.8184</v>
      </c>
      <c r="BG86" s="209">
        <f t="shared" si="27"/>
        <v>1.8472999999999999</v>
      </c>
      <c r="BH86" s="209">
        <f t="shared" si="27"/>
        <v>1.8132999999999999</v>
      </c>
      <c r="BI86" s="209">
        <f t="shared" si="27"/>
        <v>1.7562</v>
      </c>
      <c r="BJ86" s="209">
        <f t="shared" si="27"/>
        <v>1.7658</v>
      </c>
      <c r="BK86" s="209">
        <f t="shared" si="27"/>
        <v>1.7395</v>
      </c>
      <c r="BL86" s="209">
        <f t="shared" si="27"/>
        <v>1.7161999999999999</v>
      </c>
      <c r="BM86" s="209">
        <f t="shared" si="27"/>
        <v>1.6520999999999999</v>
      </c>
      <c r="BN86" s="209">
        <f t="shared" si="28"/>
        <v>1.5691999999999999</v>
      </c>
      <c r="BO86" s="209">
        <f t="shared" si="28"/>
        <v>1.5502</v>
      </c>
      <c r="BP86" s="209">
        <f t="shared" si="28"/>
        <v>1.4753000000000001</v>
      </c>
      <c r="BQ86" s="209">
        <f t="shared" si="28"/>
        <v>1.5262</v>
      </c>
      <c r="BR86" s="209">
        <f t="shared" si="28"/>
        <v>1.5136000000000001</v>
      </c>
      <c r="BS86" s="209">
        <f t="shared" si="28"/>
        <v>1.4437</v>
      </c>
      <c r="BT86" s="209">
        <f t="shared" si="28"/>
        <v>1.4244000000000001</v>
      </c>
      <c r="BU86" s="209">
        <f t="shared" si="28"/>
        <v>1.4229000000000001</v>
      </c>
      <c r="BV86" s="209">
        <f t="shared" si="28"/>
        <v>1.4323999999999999</v>
      </c>
      <c r="BW86" s="209">
        <f t="shared" si="28"/>
        <v>1.4519</v>
      </c>
      <c r="BX86" s="209">
        <f t="shared" si="28"/>
        <v>1.4719</v>
      </c>
      <c r="BY86" s="209">
        <f t="shared" si="28"/>
        <v>1.4356</v>
      </c>
      <c r="BZ86" s="209">
        <f t="shared" si="28"/>
        <v>1.4026000000000001</v>
      </c>
      <c r="CA86" s="209">
        <f t="shared" si="28"/>
        <v>1.3858999999999999</v>
      </c>
      <c r="CB86" s="209">
        <f t="shared" si="28"/>
        <v>1.3919999999999999</v>
      </c>
      <c r="CC86" s="209">
        <f t="shared" si="28"/>
        <v>1.282</v>
      </c>
      <c r="CD86" s="209">
        <f t="shared" si="29"/>
        <v>0.99460000000000004</v>
      </c>
      <c r="CE86" s="209">
        <f t="shared" si="16"/>
        <v>0.98309999999999997</v>
      </c>
      <c r="CF86" s="209">
        <f t="shared" si="15"/>
        <v>1</v>
      </c>
    </row>
    <row r="87" spans="1:84" outlineLevel="1" x14ac:dyDescent="0.2">
      <c r="A87" s="204">
        <v>5</v>
      </c>
      <c r="B87" s="205" t="s">
        <v>354</v>
      </c>
      <c r="C87" s="7"/>
      <c r="D87" s="1">
        <v>15</v>
      </c>
      <c r="E87" s="206">
        <v>25</v>
      </c>
      <c r="F87" s="208">
        <f t="shared" si="25"/>
        <v>0</v>
      </c>
      <c r="G87" s="208">
        <f t="shared" si="25"/>
        <v>0</v>
      </c>
      <c r="H87" s="208">
        <f t="shared" si="25"/>
        <v>0</v>
      </c>
      <c r="I87" s="208">
        <f t="shared" si="25"/>
        <v>5.2327000000000004</v>
      </c>
      <c r="J87" s="209">
        <f t="shared" si="25"/>
        <v>5.3639999999999999</v>
      </c>
      <c r="K87" s="209">
        <f t="shared" si="25"/>
        <v>4.5461</v>
      </c>
      <c r="L87" s="209">
        <f t="shared" si="25"/>
        <v>4.4207000000000001</v>
      </c>
      <c r="M87" s="209">
        <f t="shared" si="25"/>
        <v>4.5461</v>
      </c>
      <c r="N87" s="209">
        <f t="shared" si="25"/>
        <v>4.6281999999999996</v>
      </c>
      <c r="O87" s="209">
        <f t="shared" si="25"/>
        <v>4.5461</v>
      </c>
      <c r="P87" s="209">
        <f t="shared" si="25"/>
        <v>4.4513999999999996</v>
      </c>
      <c r="Q87" s="209">
        <f t="shared" si="25"/>
        <v>4.3754</v>
      </c>
      <c r="R87" s="209">
        <f t="shared" si="25"/>
        <v>4.4055</v>
      </c>
      <c r="S87" s="209">
        <f t="shared" si="25"/>
        <v>4.4207000000000001</v>
      </c>
      <c r="T87" s="209">
        <f t="shared" si="25"/>
        <v>4.3754</v>
      </c>
      <c r="U87" s="209">
        <f t="shared" si="25"/>
        <v>4.3164999999999996</v>
      </c>
      <c r="V87" s="209">
        <f t="shared" si="26"/>
        <v>4.3019999999999996</v>
      </c>
      <c r="W87" s="209">
        <f t="shared" si="26"/>
        <v>4.2732999999999999</v>
      </c>
      <c r="X87" s="209">
        <f t="shared" si="26"/>
        <v>4.2032999999999996</v>
      </c>
      <c r="Y87" s="209">
        <f t="shared" si="26"/>
        <v>4.0957999999999997</v>
      </c>
      <c r="Z87" s="209">
        <f t="shared" si="26"/>
        <v>4.0442</v>
      </c>
      <c r="AA87" s="209">
        <f t="shared" si="26"/>
        <v>4.0957999999999997</v>
      </c>
      <c r="AB87" s="209">
        <f t="shared" si="26"/>
        <v>4.0957999999999997</v>
      </c>
      <c r="AC87" s="209">
        <f t="shared" si="26"/>
        <v>4.0313999999999997</v>
      </c>
      <c r="AD87" s="209">
        <f t="shared" si="26"/>
        <v>3.8382999999999998</v>
      </c>
      <c r="AE87" s="209">
        <f t="shared" si="26"/>
        <v>3.6945000000000001</v>
      </c>
      <c r="AF87" s="209">
        <f t="shared" si="26"/>
        <v>3.581</v>
      </c>
      <c r="AG87" s="209">
        <f t="shared" si="26"/>
        <v>3.3736999999999999</v>
      </c>
      <c r="AH87" s="209">
        <f t="shared" si="26"/>
        <v>2.9676</v>
      </c>
      <c r="AI87" s="209">
        <f t="shared" si="26"/>
        <v>2.8426</v>
      </c>
      <c r="AJ87" s="209">
        <f t="shared" si="26"/>
        <v>2.7393000000000001</v>
      </c>
      <c r="AK87" s="209">
        <f t="shared" si="26"/>
        <v>2.6652999999999998</v>
      </c>
      <c r="AL87" s="209">
        <f t="shared" si="24"/>
        <v>2.6324000000000001</v>
      </c>
      <c r="AM87" s="209">
        <f t="shared" si="24"/>
        <v>2.5386000000000002</v>
      </c>
      <c r="AN87" s="209">
        <f t="shared" si="24"/>
        <v>2.3828999999999998</v>
      </c>
      <c r="AO87" s="209">
        <f t="shared" si="24"/>
        <v>2.2334000000000001</v>
      </c>
      <c r="AP87" s="209">
        <f t="shared" si="24"/>
        <v>2.1015999999999999</v>
      </c>
      <c r="AQ87" s="209">
        <f t="shared" si="24"/>
        <v>2.0644</v>
      </c>
      <c r="AR87" s="209">
        <f t="shared" si="24"/>
        <v>2.0063</v>
      </c>
      <c r="AS87" s="209">
        <f t="shared" si="24"/>
        <v>1.9632000000000001</v>
      </c>
      <c r="AT87" s="209">
        <f t="shared" si="24"/>
        <v>1.9783999999999999</v>
      </c>
      <c r="AU87" s="209">
        <f t="shared" si="24"/>
        <v>2.0253000000000001</v>
      </c>
      <c r="AV87" s="209">
        <f t="shared" si="24"/>
        <v>1.9968999999999999</v>
      </c>
      <c r="AW87" s="209">
        <f t="shared" si="24"/>
        <v>1.9454</v>
      </c>
      <c r="AX87" s="209">
        <f t="shared" si="24"/>
        <v>1.9162999999999999</v>
      </c>
      <c r="AY87" s="209">
        <f t="shared" si="24"/>
        <v>1.8743000000000001</v>
      </c>
      <c r="AZ87" s="209">
        <f t="shared" si="24"/>
        <v>1.8472999999999999</v>
      </c>
      <c r="BA87" s="209">
        <f t="shared" si="24"/>
        <v>1.8472999999999999</v>
      </c>
      <c r="BB87" s="209">
        <f t="shared" si="27"/>
        <v>1.8420000000000001</v>
      </c>
      <c r="BC87" s="209">
        <f t="shared" si="27"/>
        <v>1.8082</v>
      </c>
      <c r="BD87" s="209">
        <f t="shared" si="27"/>
        <v>1.8392999999999999</v>
      </c>
      <c r="BE87" s="209">
        <f t="shared" si="27"/>
        <v>1.8184</v>
      </c>
      <c r="BF87" s="209">
        <f t="shared" si="27"/>
        <v>1.8184</v>
      </c>
      <c r="BG87" s="209">
        <f t="shared" si="27"/>
        <v>1.8472999999999999</v>
      </c>
      <c r="BH87" s="209">
        <f t="shared" si="27"/>
        <v>1.8132999999999999</v>
      </c>
      <c r="BI87" s="209">
        <f t="shared" si="27"/>
        <v>1.7562</v>
      </c>
      <c r="BJ87" s="209">
        <f t="shared" si="27"/>
        <v>1.7658</v>
      </c>
      <c r="BK87" s="209">
        <f t="shared" si="27"/>
        <v>1.7395</v>
      </c>
      <c r="BL87" s="209">
        <f t="shared" si="27"/>
        <v>1.7161999999999999</v>
      </c>
      <c r="BM87" s="209">
        <f t="shared" si="27"/>
        <v>1.6520999999999999</v>
      </c>
      <c r="BN87" s="209">
        <f t="shared" si="28"/>
        <v>1.5691999999999999</v>
      </c>
      <c r="BO87" s="209">
        <f t="shared" si="28"/>
        <v>1.5502</v>
      </c>
      <c r="BP87" s="209">
        <f t="shared" si="28"/>
        <v>1.4753000000000001</v>
      </c>
      <c r="BQ87" s="209">
        <f t="shared" si="28"/>
        <v>1.5262</v>
      </c>
      <c r="BR87" s="209">
        <f t="shared" si="28"/>
        <v>1.5136000000000001</v>
      </c>
      <c r="BS87" s="209">
        <f t="shared" si="28"/>
        <v>1.4437</v>
      </c>
      <c r="BT87" s="209">
        <f t="shared" si="28"/>
        <v>1.4244000000000001</v>
      </c>
      <c r="BU87" s="209">
        <f t="shared" si="28"/>
        <v>1.4229000000000001</v>
      </c>
      <c r="BV87" s="209">
        <f t="shared" si="28"/>
        <v>1.4323999999999999</v>
      </c>
      <c r="BW87" s="209">
        <f t="shared" si="28"/>
        <v>1.4519</v>
      </c>
      <c r="BX87" s="209">
        <f t="shared" si="28"/>
        <v>1.4719</v>
      </c>
      <c r="BY87" s="209">
        <f t="shared" si="28"/>
        <v>1.4356</v>
      </c>
      <c r="BZ87" s="209">
        <f t="shared" si="28"/>
        <v>1.4026000000000001</v>
      </c>
      <c r="CA87" s="209">
        <f t="shared" si="28"/>
        <v>1.3858999999999999</v>
      </c>
      <c r="CB87" s="209">
        <f t="shared" si="28"/>
        <v>1.3919999999999999</v>
      </c>
      <c r="CC87" s="209">
        <f t="shared" si="28"/>
        <v>1.282</v>
      </c>
      <c r="CD87" s="209">
        <f t="shared" si="29"/>
        <v>0.99460000000000004</v>
      </c>
      <c r="CE87" s="209">
        <f t="shared" si="16"/>
        <v>0.98309999999999997</v>
      </c>
      <c r="CF87" s="209">
        <f t="shared" si="15"/>
        <v>1</v>
      </c>
    </row>
    <row r="88" spans="1:84" s="289" customFormat="1" outlineLevel="1" x14ac:dyDescent="0.2">
      <c r="A88" s="287">
        <v>5</v>
      </c>
      <c r="B88" s="300" t="s">
        <v>355</v>
      </c>
      <c r="C88" s="288"/>
      <c r="D88" s="289">
        <v>13</v>
      </c>
      <c r="E88" s="290">
        <v>18</v>
      </c>
      <c r="F88" s="291">
        <f t="shared" si="25"/>
        <v>0</v>
      </c>
      <c r="G88" s="291">
        <f t="shared" si="25"/>
        <v>0</v>
      </c>
      <c r="H88" s="291">
        <f t="shared" si="25"/>
        <v>0</v>
      </c>
      <c r="I88" s="291">
        <f t="shared" si="25"/>
        <v>5.2327000000000004</v>
      </c>
      <c r="J88" s="292">
        <f t="shared" si="25"/>
        <v>5.3639999999999999</v>
      </c>
      <c r="K88" s="292">
        <f t="shared" si="25"/>
        <v>4.5461</v>
      </c>
      <c r="L88" s="292">
        <f t="shared" si="25"/>
        <v>4.4207000000000001</v>
      </c>
      <c r="M88" s="292">
        <f t="shared" si="25"/>
        <v>4.5461</v>
      </c>
      <c r="N88" s="292">
        <f t="shared" si="25"/>
        <v>4.6281999999999996</v>
      </c>
      <c r="O88" s="292">
        <f t="shared" si="25"/>
        <v>4.5461</v>
      </c>
      <c r="P88" s="292">
        <f t="shared" si="25"/>
        <v>4.4513999999999996</v>
      </c>
      <c r="Q88" s="292">
        <f t="shared" si="25"/>
        <v>4.3754</v>
      </c>
      <c r="R88" s="292">
        <f t="shared" si="25"/>
        <v>4.4055</v>
      </c>
      <c r="S88" s="292">
        <f t="shared" si="25"/>
        <v>4.4207000000000001</v>
      </c>
      <c r="T88" s="292">
        <f t="shared" si="25"/>
        <v>4.3754</v>
      </c>
      <c r="U88" s="292">
        <f t="shared" si="25"/>
        <v>4.3164999999999996</v>
      </c>
      <c r="V88" s="292">
        <f t="shared" si="26"/>
        <v>4.3019999999999996</v>
      </c>
      <c r="W88" s="292">
        <f t="shared" si="26"/>
        <v>4.2732999999999999</v>
      </c>
      <c r="X88" s="292">
        <f t="shared" si="26"/>
        <v>4.2032999999999996</v>
      </c>
      <c r="Y88" s="292">
        <f t="shared" si="26"/>
        <v>4.0957999999999997</v>
      </c>
      <c r="Z88" s="292">
        <f t="shared" si="26"/>
        <v>4.0442</v>
      </c>
      <c r="AA88" s="292">
        <f t="shared" si="26"/>
        <v>4.0957999999999997</v>
      </c>
      <c r="AB88" s="292">
        <f t="shared" si="26"/>
        <v>4.0957999999999997</v>
      </c>
      <c r="AC88" s="292">
        <f t="shared" si="26"/>
        <v>4.0313999999999997</v>
      </c>
      <c r="AD88" s="292">
        <f t="shared" si="26"/>
        <v>3.8382999999999998</v>
      </c>
      <c r="AE88" s="292">
        <f t="shared" si="26"/>
        <v>3.6945000000000001</v>
      </c>
      <c r="AF88" s="292">
        <f t="shared" si="26"/>
        <v>3.581</v>
      </c>
      <c r="AG88" s="292">
        <f t="shared" si="26"/>
        <v>3.3736999999999999</v>
      </c>
      <c r="AH88" s="292">
        <f t="shared" si="26"/>
        <v>2.9676</v>
      </c>
      <c r="AI88" s="292">
        <f t="shared" si="26"/>
        <v>2.8426</v>
      </c>
      <c r="AJ88" s="292">
        <f t="shared" si="26"/>
        <v>2.7393000000000001</v>
      </c>
      <c r="AK88" s="292">
        <f t="shared" si="26"/>
        <v>2.6652999999999998</v>
      </c>
      <c r="AL88" s="292">
        <f t="shared" si="24"/>
        <v>2.6324000000000001</v>
      </c>
      <c r="AM88" s="292">
        <f t="shared" si="24"/>
        <v>2.5386000000000002</v>
      </c>
      <c r="AN88" s="292">
        <f t="shared" si="24"/>
        <v>2.3828999999999998</v>
      </c>
      <c r="AO88" s="292">
        <f t="shared" si="24"/>
        <v>2.2334000000000001</v>
      </c>
      <c r="AP88" s="292">
        <f t="shared" si="24"/>
        <v>2.1015999999999999</v>
      </c>
      <c r="AQ88" s="292">
        <f t="shared" si="24"/>
        <v>2.0644</v>
      </c>
      <c r="AR88" s="292">
        <f t="shared" si="24"/>
        <v>2.0063</v>
      </c>
      <c r="AS88" s="292">
        <f t="shared" si="24"/>
        <v>1.9632000000000001</v>
      </c>
      <c r="AT88" s="292">
        <f t="shared" si="24"/>
        <v>1.9783999999999999</v>
      </c>
      <c r="AU88" s="292">
        <f t="shared" si="24"/>
        <v>2.0253000000000001</v>
      </c>
      <c r="AV88" s="292">
        <f t="shared" si="24"/>
        <v>1.9968999999999999</v>
      </c>
      <c r="AW88" s="292">
        <f t="shared" si="24"/>
        <v>1.9454</v>
      </c>
      <c r="AX88" s="292">
        <f t="shared" si="24"/>
        <v>1.9162999999999999</v>
      </c>
      <c r="AY88" s="292">
        <f t="shared" si="24"/>
        <v>1.8743000000000001</v>
      </c>
      <c r="AZ88" s="292">
        <f t="shared" si="24"/>
        <v>1.8472999999999999</v>
      </c>
      <c r="BA88" s="292">
        <f t="shared" si="24"/>
        <v>1.8472999999999999</v>
      </c>
      <c r="BB88" s="292">
        <f t="shared" si="27"/>
        <v>1.8420000000000001</v>
      </c>
      <c r="BC88" s="292">
        <f t="shared" si="27"/>
        <v>1.8082</v>
      </c>
      <c r="BD88" s="292">
        <f t="shared" si="27"/>
        <v>1.8392999999999999</v>
      </c>
      <c r="BE88" s="292">
        <f t="shared" si="27"/>
        <v>1.8184</v>
      </c>
      <c r="BF88" s="292">
        <f t="shared" si="27"/>
        <v>1.8184</v>
      </c>
      <c r="BG88" s="292">
        <f t="shared" si="27"/>
        <v>1.8472999999999999</v>
      </c>
      <c r="BH88" s="292">
        <f t="shared" si="27"/>
        <v>1.8132999999999999</v>
      </c>
      <c r="BI88" s="292">
        <f t="shared" si="27"/>
        <v>1.7562</v>
      </c>
      <c r="BJ88" s="292">
        <f t="shared" si="27"/>
        <v>1.7658</v>
      </c>
      <c r="BK88" s="292">
        <f t="shared" si="27"/>
        <v>1.7395</v>
      </c>
      <c r="BL88" s="292">
        <f t="shared" si="27"/>
        <v>1.7161999999999999</v>
      </c>
      <c r="BM88" s="292">
        <f t="shared" si="27"/>
        <v>1.6520999999999999</v>
      </c>
      <c r="BN88" s="292">
        <f t="shared" si="28"/>
        <v>1.5691999999999999</v>
      </c>
      <c r="BO88" s="292">
        <f t="shared" si="28"/>
        <v>1.5502</v>
      </c>
      <c r="BP88" s="292">
        <f t="shared" si="28"/>
        <v>1.4753000000000001</v>
      </c>
      <c r="BQ88" s="292">
        <f t="shared" si="28"/>
        <v>1.5262</v>
      </c>
      <c r="BR88" s="292">
        <f t="shared" si="28"/>
        <v>1.5136000000000001</v>
      </c>
      <c r="BS88" s="292">
        <f t="shared" si="28"/>
        <v>1.4437</v>
      </c>
      <c r="BT88" s="292">
        <f t="shared" si="28"/>
        <v>1.4244000000000001</v>
      </c>
      <c r="BU88" s="292">
        <f t="shared" si="28"/>
        <v>1.4229000000000001</v>
      </c>
      <c r="BV88" s="292">
        <f t="shared" si="28"/>
        <v>1.4323999999999999</v>
      </c>
      <c r="BW88" s="292">
        <f t="shared" si="28"/>
        <v>1.4519</v>
      </c>
      <c r="BX88" s="292">
        <f t="shared" si="29"/>
        <v>1.4719</v>
      </c>
      <c r="BY88" s="292">
        <f t="shared" si="29"/>
        <v>1.4356</v>
      </c>
      <c r="BZ88" s="292">
        <f t="shared" si="29"/>
        <v>1.4026000000000001</v>
      </c>
      <c r="CA88" s="292">
        <f t="shared" si="29"/>
        <v>1.3858999999999999</v>
      </c>
      <c r="CB88" s="292">
        <f t="shared" si="29"/>
        <v>1.3919999999999999</v>
      </c>
      <c r="CC88" s="292">
        <f t="shared" si="29"/>
        <v>1.282</v>
      </c>
      <c r="CD88" s="292">
        <f t="shared" si="29"/>
        <v>0.99460000000000004</v>
      </c>
      <c r="CE88" s="292">
        <f t="shared" si="16"/>
        <v>0.98309999999999997</v>
      </c>
      <c r="CF88" s="292">
        <f t="shared" si="15"/>
        <v>1</v>
      </c>
    </row>
    <row r="89" spans="1:84" s="289" customFormat="1" outlineLevel="1" x14ac:dyDescent="0.2">
      <c r="A89" s="293">
        <v>5</v>
      </c>
      <c r="B89" s="301" t="s">
        <v>356</v>
      </c>
      <c r="C89" s="294"/>
      <c r="D89" s="295">
        <v>8</v>
      </c>
      <c r="E89" s="296">
        <v>13</v>
      </c>
      <c r="F89" s="297">
        <f t="shared" si="25"/>
        <v>0</v>
      </c>
      <c r="G89" s="298">
        <f t="shared" si="25"/>
        <v>0</v>
      </c>
      <c r="H89" s="298">
        <f t="shared" si="25"/>
        <v>0</v>
      </c>
      <c r="I89" s="298">
        <f t="shared" si="25"/>
        <v>5.2327000000000004</v>
      </c>
      <c r="J89" s="299">
        <f t="shared" si="25"/>
        <v>5.3639999999999999</v>
      </c>
      <c r="K89" s="299">
        <f t="shared" si="25"/>
        <v>4.5461</v>
      </c>
      <c r="L89" s="299">
        <f t="shared" si="25"/>
        <v>4.4207000000000001</v>
      </c>
      <c r="M89" s="299">
        <f t="shared" si="25"/>
        <v>4.5461</v>
      </c>
      <c r="N89" s="299">
        <f t="shared" si="25"/>
        <v>4.6281999999999996</v>
      </c>
      <c r="O89" s="299">
        <f t="shared" si="25"/>
        <v>4.5461</v>
      </c>
      <c r="P89" s="299">
        <f t="shared" si="25"/>
        <v>4.4513999999999996</v>
      </c>
      <c r="Q89" s="299">
        <f t="shared" si="25"/>
        <v>4.3754</v>
      </c>
      <c r="R89" s="299">
        <f t="shared" si="25"/>
        <v>4.4055</v>
      </c>
      <c r="S89" s="299">
        <f t="shared" si="25"/>
        <v>4.4207000000000001</v>
      </c>
      <c r="T89" s="299">
        <f t="shared" si="25"/>
        <v>4.3754</v>
      </c>
      <c r="U89" s="299">
        <f t="shared" si="25"/>
        <v>4.3164999999999996</v>
      </c>
      <c r="V89" s="299">
        <f t="shared" si="26"/>
        <v>4.3019999999999996</v>
      </c>
      <c r="W89" s="299">
        <f t="shared" si="26"/>
        <v>4.2732999999999999</v>
      </c>
      <c r="X89" s="299">
        <f t="shared" si="26"/>
        <v>4.2032999999999996</v>
      </c>
      <c r="Y89" s="299">
        <f t="shared" si="26"/>
        <v>4.0957999999999997</v>
      </c>
      <c r="Z89" s="299">
        <f t="shared" si="26"/>
        <v>4.0442</v>
      </c>
      <c r="AA89" s="299">
        <f t="shared" si="26"/>
        <v>4.0957999999999997</v>
      </c>
      <c r="AB89" s="299">
        <f t="shared" si="26"/>
        <v>4.0957999999999997</v>
      </c>
      <c r="AC89" s="299">
        <f t="shared" si="26"/>
        <v>4.0313999999999997</v>
      </c>
      <c r="AD89" s="299">
        <f t="shared" si="26"/>
        <v>3.8382999999999998</v>
      </c>
      <c r="AE89" s="299">
        <f t="shared" si="26"/>
        <v>3.6945000000000001</v>
      </c>
      <c r="AF89" s="299">
        <f t="shared" si="26"/>
        <v>3.581</v>
      </c>
      <c r="AG89" s="299">
        <f t="shared" si="26"/>
        <v>3.3736999999999999</v>
      </c>
      <c r="AH89" s="299">
        <f t="shared" si="26"/>
        <v>2.9676</v>
      </c>
      <c r="AI89" s="299">
        <f t="shared" si="26"/>
        <v>2.8426</v>
      </c>
      <c r="AJ89" s="299">
        <f t="shared" si="26"/>
        <v>2.7393000000000001</v>
      </c>
      <c r="AK89" s="299">
        <f t="shared" si="26"/>
        <v>2.6652999999999998</v>
      </c>
      <c r="AL89" s="299">
        <f t="shared" si="24"/>
        <v>2.6324000000000001</v>
      </c>
      <c r="AM89" s="299">
        <f t="shared" si="24"/>
        <v>2.5386000000000002</v>
      </c>
      <c r="AN89" s="299">
        <f t="shared" si="24"/>
        <v>2.3828999999999998</v>
      </c>
      <c r="AO89" s="299">
        <f t="shared" si="24"/>
        <v>2.2334000000000001</v>
      </c>
      <c r="AP89" s="299">
        <f t="shared" si="24"/>
        <v>2.1015999999999999</v>
      </c>
      <c r="AQ89" s="299">
        <f t="shared" si="24"/>
        <v>2.0644</v>
      </c>
      <c r="AR89" s="299">
        <f t="shared" si="24"/>
        <v>2.0063</v>
      </c>
      <c r="AS89" s="299">
        <f t="shared" si="24"/>
        <v>1.9632000000000001</v>
      </c>
      <c r="AT89" s="299">
        <f t="shared" si="24"/>
        <v>1.9783999999999999</v>
      </c>
      <c r="AU89" s="299">
        <f t="shared" si="24"/>
        <v>2.0253000000000001</v>
      </c>
      <c r="AV89" s="299">
        <f t="shared" si="24"/>
        <v>1.9968999999999999</v>
      </c>
      <c r="AW89" s="299">
        <f t="shared" si="24"/>
        <v>1.9454</v>
      </c>
      <c r="AX89" s="299">
        <f t="shared" si="24"/>
        <v>1.9162999999999999</v>
      </c>
      <c r="AY89" s="299">
        <f t="shared" si="24"/>
        <v>1.8743000000000001</v>
      </c>
      <c r="AZ89" s="299">
        <f t="shared" si="24"/>
        <v>1.8472999999999999</v>
      </c>
      <c r="BA89" s="299">
        <f t="shared" si="24"/>
        <v>1.8472999999999999</v>
      </c>
      <c r="BB89" s="299">
        <f t="shared" si="27"/>
        <v>1.8420000000000001</v>
      </c>
      <c r="BC89" s="299">
        <f t="shared" si="27"/>
        <v>1.8082</v>
      </c>
      <c r="BD89" s="299">
        <f t="shared" si="27"/>
        <v>1.8392999999999999</v>
      </c>
      <c r="BE89" s="299">
        <f t="shared" si="27"/>
        <v>1.8184</v>
      </c>
      <c r="BF89" s="299">
        <f t="shared" si="27"/>
        <v>1.8184</v>
      </c>
      <c r="BG89" s="299">
        <f t="shared" si="27"/>
        <v>1.8472999999999999</v>
      </c>
      <c r="BH89" s="299">
        <f t="shared" si="27"/>
        <v>1.8132999999999999</v>
      </c>
      <c r="BI89" s="299">
        <f t="shared" si="27"/>
        <v>1.7562</v>
      </c>
      <c r="BJ89" s="299">
        <f t="shared" si="27"/>
        <v>1.7658</v>
      </c>
      <c r="BK89" s="299">
        <f t="shared" si="27"/>
        <v>1.7395</v>
      </c>
      <c r="BL89" s="299">
        <f t="shared" si="27"/>
        <v>1.7161999999999999</v>
      </c>
      <c r="BM89" s="299">
        <f t="shared" si="27"/>
        <v>1.6520999999999999</v>
      </c>
      <c r="BN89" s="299">
        <f t="shared" si="28"/>
        <v>1.5691999999999999</v>
      </c>
      <c r="BO89" s="299">
        <f t="shared" si="28"/>
        <v>1.5502</v>
      </c>
      <c r="BP89" s="299">
        <f t="shared" si="28"/>
        <v>1.4753000000000001</v>
      </c>
      <c r="BQ89" s="299">
        <f t="shared" si="28"/>
        <v>1.5262</v>
      </c>
      <c r="BR89" s="299">
        <f t="shared" si="28"/>
        <v>1.5136000000000001</v>
      </c>
      <c r="BS89" s="299">
        <f t="shared" si="28"/>
        <v>1.4437</v>
      </c>
      <c r="BT89" s="299">
        <f t="shared" si="28"/>
        <v>1.4244000000000001</v>
      </c>
      <c r="BU89" s="299">
        <f t="shared" si="28"/>
        <v>1.4229000000000001</v>
      </c>
      <c r="BV89" s="299">
        <f t="shared" si="28"/>
        <v>1.4323999999999999</v>
      </c>
      <c r="BW89" s="299">
        <f t="shared" si="28"/>
        <v>1.4519</v>
      </c>
      <c r="BX89" s="299">
        <f t="shared" si="29"/>
        <v>1.4719</v>
      </c>
      <c r="BY89" s="299">
        <f t="shared" si="29"/>
        <v>1.4356</v>
      </c>
      <c r="BZ89" s="299">
        <f t="shared" si="29"/>
        <v>1.4026000000000001</v>
      </c>
      <c r="CA89" s="299">
        <f t="shared" si="29"/>
        <v>1.3858999999999999</v>
      </c>
      <c r="CB89" s="299">
        <f t="shared" si="29"/>
        <v>1.3919999999999999</v>
      </c>
      <c r="CC89" s="299">
        <f t="shared" si="29"/>
        <v>1.282</v>
      </c>
      <c r="CD89" s="299">
        <f t="shared" si="29"/>
        <v>0.99460000000000004</v>
      </c>
      <c r="CE89" s="299">
        <f t="shared" si="16"/>
        <v>0.98309999999999997</v>
      </c>
      <c r="CF89" s="299">
        <f t="shared" si="15"/>
        <v>1</v>
      </c>
    </row>
    <row r="90" spans="1:84" outlineLevel="1" x14ac:dyDescent="0.2">
      <c r="B90" s="195" t="s">
        <v>409</v>
      </c>
      <c r="L90" s="196"/>
      <c r="O90" s="196" t="s">
        <v>215</v>
      </c>
      <c r="T90" s="196" t="s">
        <v>216</v>
      </c>
      <c r="Y90" s="196" t="s">
        <v>217</v>
      </c>
      <c r="AD90" s="196" t="s">
        <v>218</v>
      </c>
      <c r="AI90" s="196" t="s">
        <v>219</v>
      </c>
      <c r="AN90" s="196" t="s">
        <v>220</v>
      </c>
      <c r="AS90" s="196" t="s">
        <v>221</v>
      </c>
      <c r="AX90" s="196" t="s">
        <v>222</v>
      </c>
      <c r="BC90" s="196" t="s">
        <v>223</v>
      </c>
      <c r="BH90" s="196" t="s">
        <v>224</v>
      </c>
      <c r="BM90" s="196" t="s">
        <v>225</v>
      </c>
      <c r="BR90" s="196" t="s">
        <v>226</v>
      </c>
      <c r="BW90" s="196" t="s">
        <v>227</v>
      </c>
      <c r="CB90" s="196" t="s">
        <v>228</v>
      </c>
    </row>
    <row r="91" spans="1:84" outlineLevel="1" x14ac:dyDescent="0.2"/>
    <row r="94" spans="1:84" x14ac:dyDescent="0.2">
      <c r="B94" s="3" t="s">
        <v>212</v>
      </c>
    </row>
    <row r="96" spans="1:84" x14ac:dyDescent="0.2">
      <c r="B96" s="33" t="s">
        <v>412</v>
      </c>
      <c r="D96" s="218">
        <f>D$10</f>
        <v>1944</v>
      </c>
      <c r="E96" s="218">
        <f t="shared" ref="E96:BP96" si="30">E$10</f>
        <v>1945</v>
      </c>
      <c r="F96" s="218">
        <f t="shared" si="30"/>
        <v>1946</v>
      </c>
      <c r="G96" s="218">
        <f t="shared" si="30"/>
        <v>1947</v>
      </c>
      <c r="H96" s="218">
        <f t="shared" si="30"/>
        <v>1948</v>
      </c>
      <c r="I96" s="218">
        <f t="shared" si="30"/>
        <v>1949</v>
      </c>
      <c r="J96" s="218">
        <f t="shared" si="30"/>
        <v>1950</v>
      </c>
      <c r="K96" s="218">
        <f t="shared" si="30"/>
        <v>1951</v>
      </c>
      <c r="L96" s="218">
        <f t="shared" si="30"/>
        <v>1952</v>
      </c>
      <c r="M96" s="218">
        <f t="shared" si="30"/>
        <v>1953</v>
      </c>
      <c r="N96" s="218">
        <f t="shared" si="30"/>
        <v>1954</v>
      </c>
      <c r="O96" s="218">
        <f t="shared" si="30"/>
        <v>1955</v>
      </c>
      <c r="P96" s="218">
        <f t="shared" si="30"/>
        <v>1956</v>
      </c>
      <c r="Q96" s="218">
        <f t="shared" si="30"/>
        <v>1957</v>
      </c>
      <c r="R96" s="218">
        <f t="shared" si="30"/>
        <v>1958</v>
      </c>
      <c r="S96" s="218">
        <f t="shared" si="30"/>
        <v>1959</v>
      </c>
      <c r="T96" s="218">
        <f t="shared" si="30"/>
        <v>1960</v>
      </c>
      <c r="U96" s="218">
        <f t="shared" si="30"/>
        <v>1961</v>
      </c>
      <c r="V96" s="218">
        <f t="shared" si="30"/>
        <v>1962</v>
      </c>
      <c r="W96" s="218">
        <f t="shared" si="30"/>
        <v>1963</v>
      </c>
      <c r="X96" s="218">
        <f t="shared" si="30"/>
        <v>1964</v>
      </c>
      <c r="Y96" s="218">
        <f t="shared" si="30"/>
        <v>1965</v>
      </c>
      <c r="Z96" s="218">
        <f t="shared" si="30"/>
        <v>1966</v>
      </c>
      <c r="AA96" s="218">
        <f t="shared" si="30"/>
        <v>1967</v>
      </c>
      <c r="AB96" s="218">
        <f t="shared" si="30"/>
        <v>1968</v>
      </c>
      <c r="AC96" s="218">
        <f t="shared" si="30"/>
        <v>1969</v>
      </c>
      <c r="AD96" s="218">
        <f t="shared" si="30"/>
        <v>1970</v>
      </c>
      <c r="AE96" s="218">
        <f t="shared" si="30"/>
        <v>1971</v>
      </c>
      <c r="AF96" s="218">
        <f t="shared" si="30"/>
        <v>1972</v>
      </c>
      <c r="AG96" s="218">
        <f t="shared" si="30"/>
        <v>1973</v>
      </c>
      <c r="AH96" s="218">
        <f t="shared" si="30"/>
        <v>1974</v>
      </c>
      <c r="AI96" s="218">
        <f t="shared" si="30"/>
        <v>1975</v>
      </c>
      <c r="AJ96" s="218">
        <f t="shared" si="30"/>
        <v>1976</v>
      </c>
      <c r="AK96" s="218">
        <f t="shared" si="30"/>
        <v>1977</v>
      </c>
      <c r="AL96" s="218">
        <f t="shared" si="30"/>
        <v>1978</v>
      </c>
      <c r="AM96" s="218">
        <f t="shared" si="30"/>
        <v>1979</v>
      </c>
      <c r="AN96" s="218">
        <f t="shared" si="30"/>
        <v>1980</v>
      </c>
      <c r="AO96" s="218">
        <f t="shared" si="30"/>
        <v>1981</v>
      </c>
      <c r="AP96" s="218">
        <f t="shared" si="30"/>
        <v>1982</v>
      </c>
      <c r="AQ96" s="218">
        <f t="shared" si="30"/>
        <v>1983</v>
      </c>
      <c r="AR96" s="218">
        <f t="shared" si="30"/>
        <v>1984</v>
      </c>
      <c r="AS96" s="218">
        <f t="shared" si="30"/>
        <v>1985</v>
      </c>
      <c r="AT96" s="218">
        <f t="shared" si="30"/>
        <v>1986</v>
      </c>
      <c r="AU96" s="218">
        <f t="shared" si="30"/>
        <v>1987</v>
      </c>
      <c r="AV96" s="218">
        <f t="shared" si="30"/>
        <v>1988</v>
      </c>
      <c r="AW96" s="218">
        <f t="shared" si="30"/>
        <v>1989</v>
      </c>
      <c r="AX96" s="218">
        <f t="shared" si="30"/>
        <v>1990</v>
      </c>
      <c r="AY96" s="218">
        <f t="shared" si="30"/>
        <v>1991</v>
      </c>
      <c r="AZ96" s="218">
        <f t="shared" si="30"/>
        <v>1992</v>
      </c>
      <c r="BA96" s="218">
        <f t="shared" si="30"/>
        <v>1993</v>
      </c>
      <c r="BB96" s="218">
        <f t="shared" si="30"/>
        <v>1994</v>
      </c>
      <c r="BC96" s="218">
        <f t="shared" si="30"/>
        <v>1995</v>
      </c>
      <c r="BD96" s="218">
        <f t="shared" si="30"/>
        <v>1996</v>
      </c>
      <c r="BE96" s="218">
        <f t="shared" si="30"/>
        <v>1997</v>
      </c>
      <c r="BF96" s="218">
        <f t="shared" si="30"/>
        <v>1998</v>
      </c>
      <c r="BG96" s="218">
        <f t="shared" si="30"/>
        <v>1999</v>
      </c>
      <c r="BH96" s="218">
        <f t="shared" si="30"/>
        <v>2000</v>
      </c>
      <c r="BI96" s="218">
        <f t="shared" si="30"/>
        <v>2001</v>
      </c>
      <c r="BJ96" s="218">
        <f t="shared" si="30"/>
        <v>2002</v>
      </c>
      <c r="BK96" s="218">
        <f t="shared" si="30"/>
        <v>2003</v>
      </c>
      <c r="BL96" s="218">
        <f t="shared" si="30"/>
        <v>2004</v>
      </c>
      <c r="BM96" s="218">
        <f t="shared" si="30"/>
        <v>2005</v>
      </c>
      <c r="BN96" s="218">
        <f t="shared" si="30"/>
        <v>2006</v>
      </c>
      <c r="BO96" s="218">
        <f t="shared" si="30"/>
        <v>2007</v>
      </c>
      <c r="BP96" s="218">
        <f t="shared" si="30"/>
        <v>2008</v>
      </c>
      <c r="BQ96" s="218">
        <f t="shared" ref="BQ96:CF96" si="31">BQ$10</f>
        <v>2009</v>
      </c>
      <c r="BR96" s="218">
        <f t="shared" si="31"/>
        <v>2010</v>
      </c>
      <c r="BS96" s="218">
        <f t="shared" si="31"/>
        <v>2011</v>
      </c>
      <c r="BT96" s="218">
        <f t="shared" si="31"/>
        <v>2012</v>
      </c>
      <c r="BU96" s="218">
        <f t="shared" si="31"/>
        <v>2013</v>
      </c>
      <c r="BV96" s="218">
        <f t="shared" si="31"/>
        <v>2014</v>
      </c>
      <c r="BW96" s="218">
        <f t="shared" si="31"/>
        <v>2015</v>
      </c>
      <c r="BX96" s="218">
        <f t="shared" si="31"/>
        <v>2016</v>
      </c>
      <c r="BY96" s="218">
        <f t="shared" si="31"/>
        <v>2017</v>
      </c>
      <c r="BZ96" s="218">
        <f t="shared" si="31"/>
        <v>2018</v>
      </c>
      <c r="CA96" s="218">
        <f t="shared" si="31"/>
        <v>2019</v>
      </c>
      <c r="CB96" s="218">
        <f t="shared" si="31"/>
        <v>2020</v>
      </c>
      <c r="CC96" s="218">
        <f t="shared" si="31"/>
        <v>2021</v>
      </c>
      <c r="CD96" s="218">
        <f t="shared" si="31"/>
        <v>2022</v>
      </c>
      <c r="CE96" s="218">
        <f t="shared" si="31"/>
        <v>2023</v>
      </c>
      <c r="CF96" s="218">
        <f t="shared" si="31"/>
        <v>2024</v>
      </c>
    </row>
    <row r="97" spans="2:84" x14ac:dyDescent="0.2">
      <c r="B97" s="189" t="s">
        <v>318</v>
      </c>
      <c r="D97" s="190">
        <f>D$11</f>
        <v>25.627500000000001</v>
      </c>
      <c r="E97" s="190">
        <f t="shared" ref="E97:BP97" si="32">E$11</f>
        <v>24.660399999999999</v>
      </c>
      <c r="F97" s="190">
        <f t="shared" si="32"/>
        <v>22.9298</v>
      </c>
      <c r="G97" s="190">
        <f t="shared" si="32"/>
        <v>19.803000000000001</v>
      </c>
      <c r="H97" s="190">
        <f t="shared" si="32"/>
        <v>18.152799999999999</v>
      </c>
      <c r="I97" s="190">
        <f t="shared" si="32"/>
        <v>15.939</v>
      </c>
      <c r="J97" s="190">
        <f t="shared" si="32"/>
        <v>16.756399999999999</v>
      </c>
      <c r="K97" s="190">
        <f t="shared" si="32"/>
        <v>14.5222</v>
      </c>
      <c r="L97" s="190">
        <f t="shared" si="32"/>
        <v>13.614599999999999</v>
      </c>
      <c r="M97" s="190">
        <f t="shared" si="32"/>
        <v>14.053800000000001</v>
      </c>
      <c r="N97" s="190">
        <f t="shared" si="32"/>
        <v>14.053800000000001</v>
      </c>
      <c r="O97" s="190">
        <f t="shared" si="32"/>
        <v>13.3367</v>
      </c>
      <c r="P97" s="190">
        <f t="shared" si="32"/>
        <v>12.9406</v>
      </c>
      <c r="Q97" s="190">
        <f t="shared" si="32"/>
        <v>12.4476</v>
      </c>
      <c r="R97" s="190">
        <f t="shared" si="32"/>
        <v>12.101900000000001</v>
      </c>
      <c r="S97" s="190">
        <f t="shared" si="32"/>
        <v>11.774800000000001</v>
      </c>
      <c r="T97" s="190">
        <f t="shared" si="32"/>
        <v>10.9832</v>
      </c>
      <c r="U97" s="190">
        <f t="shared" si="32"/>
        <v>10.2913</v>
      </c>
      <c r="V97" s="190">
        <f t="shared" si="32"/>
        <v>9.6103000000000005</v>
      </c>
      <c r="W97" s="190">
        <f t="shared" si="32"/>
        <v>9.1399000000000008</v>
      </c>
      <c r="X97" s="190">
        <f t="shared" si="32"/>
        <v>8.8310999999999993</v>
      </c>
      <c r="Y97" s="190">
        <f t="shared" si="32"/>
        <v>8.4870000000000001</v>
      </c>
      <c r="Z97" s="190">
        <f t="shared" si="32"/>
        <v>8.2721999999999998</v>
      </c>
      <c r="AA97" s="190">
        <f t="shared" si="32"/>
        <v>8.7133000000000003</v>
      </c>
      <c r="AB97" s="190">
        <f t="shared" si="32"/>
        <v>8.2721999999999998</v>
      </c>
      <c r="AC97" s="190">
        <f t="shared" si="32"/>
        <v>7.6433</v>
      </c>
      <c r="AD97" s="190">
        <f t="shared" si="32"/>
        <v>6.4702999999999999</v>
      </c>
      <c r="AE97" s="190">
        <f t="shared" si="32"/>
        <v>5.8348000000000004</v>
      </c>
      <c r="AF97" s="190">
        <f t="shared" si="32"/>
        <v>5.5617000000000001</v>
      </c>
      <c r="AG97" s="190">
        <f t="shared" si="32"/>
        <v>5.2489999999999997</v>
      </c>
      <c r="AH97" s="190">
        <f t="shared" si="32"/>
        <v>4.9508000000000001</v>
      </c>
      <c r="AI97" s="190">
        <f t="shared" si="32"/>
        <v>4.8228999999999997</v>
      </c>
      <c r="AJ97" s="190">
        <f t="shared" si="32"/>
        <v>4.6512000000000002</v>
      </c>
      <c r="AK97" s="190">
        <f t="shared" si="32"/>
        <v>4.4607999999999999</v>
      </c>
      <c r="AL97" s="190">
        <f t="shared" si="32"/>
        <v>4.2712000000000003</v>
      </c>
      <c r="AM97" s="190">
        <f t="shared" si="32"/>
        <v>3.9725999999999999</v>
      </c>
      <c r="AN97" s="190">
        <f t="shared" si="32"/>
        <v>3.6105</v>
      </c>
      <c r="AO97" s="190">
        <f t="shared" si="32"/>
        <v>3.4036</v>
      </c>
      <c r="AP97" s="190">
        <f t="shared" si="32"/>
        <v>3.2675000000000001</v>
      </c>
      <c r="AQ97" s="190">
        <f t="shared" si="32"/>
        <v>3.2113</v>
      </c>
      <c r="AR97" s="190">
        <f t="shared" si="32"/>
        <v>3.1494</v>
      </c>
      <c r="AS97" s="190">
        <f t="shared" si="32"/>
        <v>3.1267999999999998</v>
      </c>
      <c r="AT97" s="190">
        <f t="shared" si="32"/>
        <v>3.0680999999999998</v>
      </c>
      <c r="AU97" s="190">
        <f t="shared" si="32"/>
        <v>2.9977</v>
      </c>
      <c r="AV97" s="190">
        <f t="shared" si="32"/>
        <v>2.9304999999999999</v>
      </c>
      <c r="AW97" s="190">
        <f t="shared" si="32"/>
        <v>2.8351000000000002</v>
      </c>
      <c r="AX97" s="190">
        <f t="shared" si="32"/>
        <v>2.6728000000000001</v>
      </c>
      <c r="AY97" s="190">
        <f t="shared" si="32"/>
        <v>2.5135000000000001</v>
      </c>
      <c r="AZ97" s="190">
        <f t="shared" si="32"/>
        <v>2.3677999999999999</v>
      </c>
      <c r="BA97" s="190">
        <f t="shared" si="32"/>
        <v>2.2890000000000001</v>
      </c>
      <c r="BB97" s="190">
        <f t="shared" si="32"/>
        <v>2.2418999999999998</v>
      </c>
      <c r="BC97" s="190">
        <f t="shared" si="32"/>
        <v>2.1930000000000001</v>
      </c>
      <c r="BD97" s="190">
        <f t="shared" si="32"/>
        <v>2.1856</v>
      </c>
      <c r="BE97" s="190">
        <f t="shared" si="32"/>
        <v>2.2002999999999999</v>
      </c>
      <c r="BF97" s="190">
        <f t="shared" si="32"/>
        <v>2.2115</v>
      </c>
      <c r="BG97" s="190">
        <f t="shared" si="32"/>
        <v>2.2227999999999999</v>
      </c>
      <c r="BH97" s="190">
        <f t="shared" si="32"/>
        <v>2.2078000000000002</v>
      </c>
      <c r="BI97" s="190">
        <f t="shared" si="32"/>
        <v>2.2002999999999999</v>
      </c>
      <c r="BJ97" s="190">
        <f t="shared" si="32"/>
        <v>2.1930000000000001</v>
      </c>
      <c r="BK97" s="190">
        <f t="shared" si="32"/>
        <v>2.1892999999999998</v>
      </c>
      <c r="BL97" s="190">
        <f t="shared" si="32"/>
        <v>2.1568000000000001</v>
      </c>
      <c r="BM97" s="190">
        <f t="shared" si="32"/>
        <v>2.1114999999999999</v>
      </c>
      <c r="BN97" s="190">
        <f t="shared" si="32"/>
        <v>2.0648</v>
      </c>
      <c r="BO97" s="190">
        <f t="shared" si="32"/>
        <v>1.9773000000000001</v>
      </c>
      <c r="BP97" s="190">
        <f t="shared" si="32"/>
        <v>1.9079999999999999</v>
      </c>
      <c r="BQ97" s="190">
        <f t="shared" ref="BQ97:CD97" si="33">BQ$11</f>
        <v>1.8859999999999999</v>
      </c>
      <c r="BR97" s="190">
        <f t="shared" si="33"/>
        <v>1.8671</v>
      </c>
      <c r="BS97" s="190">
        <f t="shared" si="33"/>
        <v>1.8102</v>
      </c>
      <c r="BT97" s="190">
        <f t="shared" si="33"/>
        <v>1.7638</v>
      </c>
      <c r="BU97" s="190">
        <f t="shared" si="33"/>
        <v>1.7311000000000001</v>
      </c>
      <c r="BV97" s="190">
        <f t="shared" si="33"/>
        <v>1.7018</v>
      </c>
      <c r="BW97" s="190">
        <f t="shared" si="33"/>
        <v>1.6735</v>
      </c>
      <c r="BX97" s="190">
        <f t="shared" si="33"/>
        <v>1.6398999999999999</v>
      </c>
      <c r="BY97" s="190">
        <f t="shared" si="33"/>
        <v>1.5862000000000001</v>
      </c>
      <c r="BZ97" s="190">
        <f t="shared" si="33"/>
        <v>1.518</v>
      </c>
      <c r="CA97" s="190">
        <f t="shared" si="33"/>
        <v>1.4538</v>
      </c>
      <c r="CB97" s="190">
        <f t="shared" si="33"/>
        <v>1.4145000000000001</v>
      </c>
      <c r="CC97" s="190">
        <f t="shared" si="33"/>
        <v>1.3069999999999999</v>
      </c>
      <c r="CD97" s="190">
        <f t="shared" si="33"/>
        <v>1.1152</v>
      </c>
      <c r="CE97" s="190">
        <f>CE$11</f>
        <v>1.0290999999999999</v>
      </c>
      <c r="CF97" s="190">
        <f>CF$11</f>
        <v>1</v>
      </c>
    </row>
    <row r="98" spans="2:84" x14ac:dyDescent="0.2">
      <c r="B98" s="189" t="s">
        <v>319</v>
      </c>
      <c r="D98" s="190"/>
      <c r="E98" s="190"/>
      <c r="F98" s="190"/>
      <c r="G98" s="190"/>
      <c r="H98" s="190"/>
      <c r="I98" s="190"/>
      <c r="J98" s="190"/>
      <c r="K98" s="190"/>
      <c r="L98" s="190"/>
      <c r="M98" s="190"/>
      <c r="N98" s="190"/>
      <c r="O98" s="190"/>
      <c r="P98" s="190"/>
      <c r="Q98" s="190"/>
      <c r="R98" s="190">
        <f t="shared" ref="R98:CF98" si="34">R$12</f>
        <v>3.3102999999999998</v>
      </c>
      <c r="S98" s="190">
        <f t="shared" si="34"/>
        <v>3.1955</v>
      </c>
      <c r="T98" s="190">
        <f t="shared" si="34"/>
        <v>3.1034000000000002</v>
      </c>
      <c r="U98" s="190">
        <f t="shared" si="34"/>
        <v>3.1488</v>
      </c>
      <c r="V98" s="190">
        <f t="shared" si="34"/>
        <v>3.0884999999999998</v>
      </c>
      <c r="W98" s="190">
        <f t="shared" si="34"/>
        <v>3.0592000000000001</v>
      </c>
      <c r="X98" s="190">
        <f t="shared" si="34"/>
        <v>2.8065000000000002</v>
      </c>
      <c r="Y98" s="190">
        <f t="shared" si="34"/>
        <v>2.6293000000000002</v>
      </c>
      <c r="Z98" s="190">
        <f t="shared" si="34"/>
        <v>2.4590000000000001</v>
      </c>
      <c r="AA98" s="190">
        <f t="shared" si="34"/>
        <v>2.7065000000000001</v>
      </c>
      <c r="AB98" s="190">
        <f t="shared" si="34"/>
        <v>2.7008000000000001</v>
      </c>
      <c r="AC98" s="190">
        <f t="shared" si="34"/>
        <v>2.5819999999999999</v>
      </c>
      <c r="AD98" s="190">
        <f t="shared" si="34"/>
        <v>2.4131</v>
      </c>
      <c r="AE98" s="190">
        <f t="shared" si="34"/>
        <v>2.4971000000000001</v>
      </c>
      <c r="AF98" s="190">
        <f t="shared" si="34"/>
        <v>2.4874999999999998</v>
      </c>
      <c r="AG98" s="190">
        <f t="shared" si="34"/>
        <v>2.3601000000000001</v>
      </c>
      <c r="AH98" s="190">
        <f t="shared" si="34"/>
        <v>2.2259000000000002</v>
      </c>
      <c r="AI98" s="190">
        <f t="shared" si="34"/>
        <v>2.3473000000000002</v>
      </c>
      <c r="AJ98" s="190">
        <f t="shared" si="34"/>
        <v>2.2930999999999999</v>
      </c>
      <c r="AK98" s="190">
        <f t="shared" si="34"/>
        <v>2.2768999999999999</v>
      </c>
      <c r="AL98" s="190">
        <f t="shared" si="34"/>
        <v>2.2296999999999998</v>
      </c>
      <c r="AM98" s="190">
        <f t="shared" si="34"/>
        <v>2.0525000000000002</v>
      </c>
      <c r="AN98" s="190">
        <f t="shared" si="34"/>
        <v>1.8818999999999999</v>
      </c>
      <c r="AO98" s="190">
        <f t="shared" si="34"/>
        <v>1.8158000000000001</v>
      </c>
      <c r="AP98" s="190">
        <f t="shared" si="34"/>
        <v>1.8131999999999999</v>
      </c>
      <c r="AQ98" s="190">
        <f t="shared" si="34"/>
        <v>1.7613000000000001</v>
      </c>
      <c r="AR98" s="190">
        <f t="shared" si="34"/>
        <v>1.7236</v>
      </c>
      <c r="AS98" s="190">
        <f t="shared" si="34"/>
        <v>1.6987000000000001</v>
      </c>
      <c r="AT98" s="190">
        <f t="shared" si="34"/>
        <v>1.7236</v>
      </c>
      <c r="AU98" s="190">
        <f t="shared" si="34"/>
        <v>1.7032</v>
      </c>
      <c r="AV98" s="190">
        <f t="shared" si="34"/>
        <v>1.6301000000000001</v>
      </c>
      <c r="AW98" s="190">
        <f t="shared" si="34"/>
        <v>1.5821000000000001</v>
      </c>
      <c r="AX98" s="190">
        <f t="shared" si="34"/>
        <v>1.5899000000000001</v>
      </c>
      <c r="AY98" s="190">
        <f t="shared" si="34"/>
        <v>1.548</v>
      </c>
      <c r="AZ98" s="190">
        <f t="shared" si="34"/>
        <v>1.526</v>
      </c>
      <c r="BA98" s="190">
        <f t="shared" si="34"/>
        <v>1.5461</v>
      </c>
      <c r="BB98" s="190">
        <f t="shared" si="34"/>
        <v>1.5629999999999999</v>
      </c>
      <c r="BC98" s="190">
        <f t="shared" si="34"/>
        <v>1.5840000000000001</v>
      </c>
      <c r="BD98" s="190">
        <f t="shared" si="34"/>
        <v>1.6573</v>
      </c>
      <c r="BE98" s="190">
        <f t="shared" si="34"/>
        <v>1.7352000000000001</v>
      </c>
      <c r="BF98" s="190">
        <f t="shared" si="34"/>
        <v>1.7734000000000001</v>
      </c>
      <c r="BG98" s="190">
        <f t="shared" si="34"/>
        <v>1.7881</v>
      </c>
      <c r="BH98" s="190">
        <f t="shared" si="34"/>
        <v>1.7352000000000001</v>
      </c>
      <c r="BI98" s="190">
        <f t="shared" si="34"/>
        <v>1.7445999999999999</v>
      </c>
      <c r="BJ98" s="190">
        <f t="shared" si="34"/>
        <v>1.7613000000000001</v>
      </c>
      <c r="BK98" s="190">
        <f t="shared" si="34"/>
        <v>1.7830999999999999</v>
      </c>
      <c r="BL98" s="190">
        <f t="shared" si="34"/>
        <v>1.7856000000000001</v>
      </c>
      <c r="BM98" s="190">
        <f t="shared" si="34"/>
        <v>1.7981</v>
      </c>
      <c r="BN98" s="190">
        <f t="shared" si="34"/>
        <v>1.7305999999999999</v>
      </c>
      <c r="BO98" s="190">
        <f t="shared" si="34"/>
        <v>1.6854</v>
      </c>
      <c r="BP98" s="190">
        <f t="shared" si="34"/>
        <v>1.6744000000000001</v>
      </c>
      <c r="BQ98" s="190">
        <f t="shared" si="34"/>
        <v>1.7054</v>
      </c>
      <c r="BR98" s="190">
        <f t="shared" si="34"/>
        <v>1.6919999999999999</v>
      </c>
      <c r="BS98" s="190">
        <f t="shared" si="34"/>
        <v>1.6056999999999999</v>
      </c>
      <c r="BT98" s="190">
        <f t="shared" si="34"/>
        <v>1.5860000000000001</v>
      </c>
      <c r="BU98" s="190">
        <f t="shared" si="34"/>
        <v>1.5938000000000001</v>
      </c>
      <c r="BV98" s="190">
        <f t="shared" si="34"/>
        <v>1.5919000000000001</v>
      </c>
      <c r="BW98" s="190">
        <f t="shared" si="34"/>
        <v>1.5424</v>
      </c>
      <c r="BX98" s="190">
        <f t="shared" si="34"/>
        <v>1.5461</v>
      </c>
      <c r="BY98" s="190">
        <f t="shared" si="34"/>
        <v>1.5046999999999999</v>
      </c>
      <c r="BZ98" s="190">
        <f t="shared" si="34"/>
        <v>1.4424999999999999</v>
      </c>
      <c r="CA98" s="190">
        <f t="shared" si="34"/>
        <v>1.3867</v>
      </c>
      <c r="CB98" s="190">
        <f t="shared" si="34"/>
        <v>1.3633</v>
      </c>
      <c r="CC98" s="190">
        <f t="shared" si="34"/>
        <v>1.2909999999999999</v>
      </c>
      <c r="CD98" s="190">
        <f t="shared" si="34"/>
        <v>1.1014999999999999</v>
      </c>
      <c r="CE98" s="190">
        <f t="shared" si="34"/>
        <v>1.0361</v>
      </c>
      <c r="CF98" s="190">
        <f t="shared" si="34"/>
        <v>1</v>
      </c>
    </row>
    <row r="99" spans="2:84" x14ac:dyDescent="0.2">
      <c r="B99" s="189" t="s">
        <v>320</v>
      </c>
      <c r="D99" s="190"/>
      <c r="E99" s="190"/>
      <c r="F99" s="190"/>
      <c r="G99" s="190"/>
      <c r="H99" s="190"/>
      <c r="I99" s="190"/>
      <c r="J99" s="190"/>
      <c r="K99" s="190"/>
      <c r="L99" s="190"/>
      <c r="M99" s="190"/>
      <c r="N99" s="190"/>
      <c r="O99" s="190"/>
      <c r="P99" s="190"/>
      <c r="Q99" s="190"/>
      <c r="R99" s="190">
        <f t="shared" ref="R99:CF99" si="35">R$13</f>
        <v>3.9699</v>
      </c>
      <c r="S99" s="190">
        <f t="shared" si="35"/>
        <v>3.8879000000000001</v>
      </c>
      <c r="T99" s="190">
        <f t="shared" si="35"/>
        <v>3.7336999999999998</v>
      </c>
      <c r="U99" s="190">
        <f t="shared" si="35"/>
        <v>3.6610999999999998</v>
      </c>
      <c r="V99" s="190">
        <f t="shared" si="35"/>
        <v>3.5912999999999999</v>
      </c>
      <c r="W99" s="190">
        <f t="shared" si="35"/>
        <v>3.6309</v>
      </c>
      <c r="X99" s="190">
        <f t="shared" si="35"/>
        <v>3.4868000000000001</v>
      </c>
      <c r="Y99" s="190">
        <f t="shared" si="35"/>
        <v>3.3452000000000002</v>
      </c>
      <c r="Z99" s="190">
        <f t="shared" si="35"/>
        <v>3.1456</v>
      </c>
      <c r="AA99" s="190">
        <f t="shared" si="35"/>
        <v>3.4775999999999998</v>
      </c>
      <c r="AB99" s="190">
        <f t="shared" si="35"/>
        <v>3.5335000000000001</v>
      </c>
      <c r="AC99" s="190">
        <f t="shared" si="35"/>
        <v>3.2624</v>
      </c>
      <c r="AD99" s="190">
        <f t="shared" si="35"/>
        <v>2.9354</v>
      </c>
      <c r="AE99" s="190">
        <f t="shared" si="35"/>
        <v>2.9752000000000001</v>
      </c>
      <c r="AF99" s="190">
        <f t="shared" si="35"/>
        <v>2.9954999999999998</v>
      </c>
      <c r="AG99" s="190">
        <f t="shared" si="35"/>
        <v>2.8715000000000002</v>
      </c>
      <c r="AH99" s="190">
        <f t="shared" si="35"/>
        <v>2.6898</v>
      </c>
      <c r="AI99" s="190">
        <f t="shared" si="35"/>
        <v>2.8161999999999998</v>
      </c>
      <c r="AJ99" s="190">
        <f t="shared" si="35"/>
        <v>2.7231000000000001</v>
      </c>
      <c r="AK99" s="190">
        <f t="shared" si="35"/>
        <v>2.6898</v>
      </c>
      <c r="AL99" s="190">
        <f t="shared" si="35"/>
        <v>2.7174999999999998</v>
      </c>
      <c r="AM99" s="190">
        <f t="shared" si="35"/>
        <v>2.5249000000000001</v>
      </c>
      <c r="AN99" s="190">
        <f t="shared" si="35"/>
        <v>2.2881999999999998</v>
      </c>
      <c r="AO99" s="190">
        <f t="shared" si="35"/>
        <v>2.1749000000000001</v>
      </c>
      <c r="AP99" s="190">
        <f t="shared" si="35"/>
        <v>2.1156000000000001</v>
      </c>
      <c r="AQ99" s="190">
        <f t="shared" si="35"/>
        <v>2.1156000000000001</v>
      </c>
      <c r="AR99" s="190">
        <f t="shared" si="35"/>
        <v>2.1122000000000001</v>
      </c>
      <c r="AS99" s="190">
        <f t="shared" si="35"/>
        <v>2.0987</v>
      </c>
      <c r="AT99" s="190">
        <f t="shared" si="35"/>
        <v>2.0691000000000002</v>
      </c>
      <c r="AU99" s="190">
        <f t="shared" si="35"/>
        <v>2.0339999999999998</v>
      </c>
      <c r="AV99" s="190">
        <f t="shared" si="35"/>
        <v>1.9879</v>
      </c>
      <c r="AW99" s="190">
        <f t="shared" si="35"/>
        <v>1.9381999999999999</v>
      </c>
      <c r="AX99" s="190">
        <f t="shared" si="35"/>
        <v>1.8855999999999999</v>
      </c>
      <c r="AY99" s="190">
        <f t="shared" si="35"/>
        <v>1.8204</v>
      </c>
      <c r="AZ99" s="190">
        <f t="shared" si="35"/>
        <v>1.7715000000000001</v>
      </c>
      <c r="BA99" s="190">
        <f t="shared" si="35"/>
        <v>1.7667999999999999</v>
      </c>
      <c r="BB99" s="190">
        <f t="shared" si="35"/>
        <v>1.7715000000000001</v>
      </c>
      <c r="BC99" s="190">
        <f t="shared" si="35"/>
        <v>1.7786999999999999</v>
      </c>
      <c r="BD99" s="190">
        <f t="shared" si="35"/>
        <v>1.8280000000000001</v>
      </c>
      <c r="BE99" s="190">
        <f t="shared" si="35"/>
        <v>1.8642000000000001</v>
      </c>
      <c r="BF99" s="190">
        <f t="shared" si="35"/>
        <v>1.8694999999999999</v>
      </c>
      <c r="BG99" s="190">
        <f t="shared" si="35"/>
        <v>1.8694999999999999</v>
      </c>
      <c r="BH99" s="190">
        <f t="shared" si="35"/>
        <v>1.8104</v>
      </c>
      <c r="BI99" s="190">
        <f t="shared" si="35"/>
        <v>1.8080000000000001</v>
      </c>
      <c r="BJ99" s="190">
        <f t="shared" si="35"/>
        <v>1.8408</v>
      </c>
      <c r="BK99" s="190">
        <f t="shared" si="35"/>
        <v>1.8722000000000001</v>
      </c>
      <c r="BL99" s="190">
        <f t="shared" si="35"/>
        <v>1.8408</v>
      </c>
      <c r="BM99" s="190">
        <f t="shared" si="35"/>
        <v>1.7859</v>
      </c>
      <c r="BN99" s="190">
        <f t="shared" si="35"/>
        <v>1.7411000000000001</v>
      </c>
      <c r="BO99" s="190">
        <f t="shared" si="35"/>
        <v>1.6684000000000001</v>
      </c>
      <c r="BP99" s="190">
        <f t="shared" si="35"/>
        <v>1.6192</v>
      </c>
      <c r="BQ99" s="190">
        <f t="shared" si="35"/>
        <v>1.6393</v>
      </c>
      <c r="BR99" s="190">
        <f t="shared" si="35"/>
        <v>1.6747000000000001</v>
      </c>
      <c r="BS99" s="190">
        <f t="shared" si="35"/>
        <v>1.6152</v>
      </c>
      <c r="BT99" s="190">
        <f t="shared" si="35"/>
        <v>1.6112</v>
      </c>
      <c r="BU99" s="190">
        <f t="shared" si="35"/>
        <v>1.6132</v>
      </c>
      <c r="BV99" s="190">
        <f t="shared" si="35"/>
        <v>1.6033999999999999</v>
      </c>
      <c r="BW99" s="190">
        <f t="shared" si="35"/>
        <v>1.569</v>
      </c>
      <c r="BX99" s="190">
        <f t="shared" si="35"/>
        <v>1.5709</v>
      </c>
      <c r="BY99" s="190">
        <f t="shared" si="35"/>
        <v>1.5289999999999999</v>
      </c>
      <c r="BZ99" s="190">
        <f t="shared" si="35"/>
        <v>1.4661</v>
      </c>
      <c r="CA99" s="190">
        <f t="shared" si="35"/>
        <v>1.4157</v>
      </c>
      <c r="CB99" s="190">
        <f t="shared" si="35"/>
        <v>1.3874</v>
      </c>
      <c r="CC99" s="190">
        <f t="shared" si="35"/>
        <v>1.3180000000000001</v>
      </c>
      <c r="CD99" s="190">
        <f t="shared" si="35"/>
        <v>1.0938000000000001</v>
      </c>
      <c r="CE99" s="190">
        <f t="shared" si="35"/>
        <v>1.0217000000000001</v>
      </c>
      <c r="CF99" s="190">
        <f t="shared" si="35"/>
        <v>1</v>
      </c>
    </row>
    <row r="100" spans="2:84" x14ac:dyDescent="0.2">
      <c r="B100" s="189" t="s">
        <v>321</v>
      </c>
      <c r="D100" s="190"/>
      <c r="E100" s="190"/>
      <c r="F100" s="190"/>
      <c r="G100" s="190"/>
      <c r="H100" s="190"/>
      <c r="I100" s="190"/>
      <c r="J100" s="190"/>
      <c r="K100" s="190"/>
      <c r="L100" s="190"/>
      <c r="M100" s="190"/>
      <c r="N100" s="190"/>
      <c r="O100" s="190"/>
      <c r="P100" s="190"/>
      <c r="Q100" s="190"/>
      <c r="R100" s="190">
        <f t="shared" ref="R100:CF100" si="36">R$14</f>
        <v>5.2347999999999999</v>
      </c>
      <c r="S100" s="190">
        <f t="shared" si="36"/>
        <v>5.1513999999999998</v>
      </c>
      <c r="T100" s="190">
        <f t="shared" si="36"/>
        <v>5.0115999999999996</v>
      </c>
      <c r="U100" s="190">
        <f t="shared" si="36"/>
        <v>4.8792</v>
      </c>
      <c r="V100" s="190">
        <f t="shared" si="36"/>
        <v>4.7888999999999999</v>
      </c>
      <c r="W100" s="190">
        <f t="shared" si="36"/>
        <v>4.6848000000000001</v>
      </c>
      <c r="X100" s="190">
        <f t="shared" si="36"/>
        <v>4.6178999999999997</v>
      </c>
      <c r="Y100" s="190">
        <f t="shared" si="36"/>
        <v>4.5689000000000002</v>
      </c>
      <c r="Z100" s="190">
        <f t="shared" si="36"/>
        <v>4.5209999999999999</v>
      </c>
      <c r="AA100" s="190">
        <f t="shared" si="36"/>
        <v>4.6178999999999997</v>
      </c>
      <c r="AB100" s="190">
        <f t="shared" si="36"/>
        <v>4.5368000000000004</v>
      </c>
      <c r="AC100" s="190">
        <f t="shared" si="36"/>
        <v>4.4280999999999997</v>
      </c>
      <c r="AD100" s="190">
        <f t="shared" si="36"/>
        <v>4.0918000000000001</v>
      </c>
      <c r="AE100" s="190">
        <f t="shared" si="36"/>
        <v>3.8828999999999998</v>
      </c>
      <c r="AF100" s="190">
        <f t="shared" si="36"/>
        <v>3.7587000000000002</v>
      </c>
      <c r="AG100" s="190">
        <f t="shared" si="36"/>
        <v>3.5619999999999998</v>
      </c>
      <c r="AH100" s="190">
        <f t="shared" si="36"/>
        <v>3.2004999999999999</v>
      </c>
      <c r="AI100" s="190">
        <f t="shared" si="36"/>
        <v>3.0933000000000002</v>
      </c>
      <c r="AJ100" s="190">
        <f t="shared" si="36"/>
        <v>2.9931000000000001</v>
      </c>
      <c r="AK100" s="190">
        <f t="shared" si="36"/>
        <v>2.9056000000000002</v>
      </c>
      <c r="AL100" s="190">
        <f t="shared" si="36"/>
        <v>2.8292999999999999</v>
      </c>
      <c r="AM100" s="190">
        <f t="shared" si="36"/>
        <v>2.6825999999999999</v>
      </c>
      <c r="AN100" s="190">
        <f t="shared" si="36"/>
        <v>2.4864999999999999</v>
      </c>
      <c r="AO100" s="190">
        <f t="shared" si="36"/>
        <v>2.3595000000000002</v>
      </c>
      <c r="AP100" s="190">
        <f t="shared" si="36"/>
        <v>2.2764000000000002</v>
      </c>
      <c r="AQ100" s="190">
        <f t="shared" si="36"/>
        <v>2.2526000000000002</v>
      </c>
      <c r="AR100" s="190">
        <f t="shared" si="36"/>
        <v>2.1989999999999998</v>
      </c>
      <c r="AS100" s="190">
        <f t="shared" si="36"/>
        <v>2.1621999999999999</v>
      </c>
      <c r="AT100" s="190">
        <f t="shared" si="36"/>
        <v>2.1621999999999999</v>
      </c>
      <c r="AU100" s="190">
        <f t="shared" si="36"/>
        <v>2.1840999999999999</v>
      </c>
      <c r="AV100" s="190">
        <f t="shared" si="36"/>
        <v>2.1549999999999998</v>
      </c>
      <c r="AW100" s="190">
        <f t="shared" si="36"/>
        <v>2.0956000000000001</v>
      </c>
      <c r="AX100" s="190">
        <f t="shared" si="36"/>
        <v>2.0329999999999999</v>
      </c>
      <c r="AY100" s="190">
        <f t="shared" si="36"/>
        <v>1.9560999999999999</v>
      </c>
      <c r="AZ100" s="190">
        <f t="shared" si="36"/>
        <v>1.8987000000000001</v>
      </c>
      <c r="BA100" s="190">
        <f t="shared" si="36"/>
        <v>1.8794</v>
      </c>
      <c r="BB100" s="190">
        <f t="shared" si="36"/>
        <v>1.8712</v>
      </c>
      <c r="BC100" s="190">
        <f t="shared" si="36"/>
        <v>1.8419000000000001</v>
      </c>
      <c r="BD100" s="190">
        <f t="shared" si="36"/>
        <v>1.8738999999999999</v>
      </c>
      <c r="BE100" s="190">
        <f t="shared" si="36"/>
        <v>1.8712</v>
      </c>
      <c r="BF100" s="190">
        <f t="shared" si="36"/>
        <v>1.8821000000000001</v>
      </c>
      <c r="BG100" s="190">
        <f t="shared" si="36"/>
        <v>1.9043000000000001</v>
      </c>
      <c r="BH100" s="190">
        <f t="shared" si="36"/>
        <v>1.8794</v>
      </c>
      <c r="BI100" s="190">
        <f t="shared" si="36"/>
        <v>1.8419000000000001</v>
      </c>
      <c r="BJ100" s="190">
        <f t="shared" si="36"/>
        <v>1.8498000000000001</v>
      </c>
      <c r="BK100" s="190">
        <f t="shared" si="36"/>
        <v>1.8313999999999999</v>
      </c>
      <c r="BL100" s="190">
        <f t="shared" si="36"/>
        <v>1.8160000000000001</v>
      </c>
      <c r="BM100" s="190">
        <f t="shared" si="36"/>
        <v>1.7687999999999999</v>
      </c>
      <c r="BN100" s="190">
        <f t="shared" si="36"/>
        <v>1.6946000000000001</v>
      </c>
      <c r="BO100" s="190">
        <f t="shared" si="36"/>
        <v>1.6640999999999999</v>
      </c>
      <c r="BP100" s="190">
        <f t="shared" si="36"/>
        <v>1.5924</v>
      </c>
      <c r="BQ100" s="190">
        <f t="shared" si="36"/>
        <v>1.6223000000000001</v>
      </c>
      <c r="BR100" s="190">
        <f t="shared" si="36"/>
        <v>1.6102000000000001</v>
      </c>
      <c r="BS100" s="190">
        <f t="shared" si="36"/>
        <v>1.5504</v>
      </c>
      <c r="BT100" s="190">
        <f t="shared" si="36"/>
        <v>1.5229999999999999</v>
      </c>
      <c r="BU100" s="190">
        <f t="shared" si="36"/>
        <v>1.5141</v>
      </c>
      <c r="BV100" s="190">
        <f t="shared" si="36"/>
        <v>1.5141</v>
      </c>
      <c r="BW100" s="190">
        <f t="shared" si="36"/>
        <v>1.5176000000000001</v>
      </c>
      <c r="BX100" s="190">
        <f t="shared" si="36"/>
        <v>1.5247999999999999</v>
      </c>
      <c r="BY100" s="190">
        <f t="shared" si="36"/>
        <v>1.4811000000000001</v>
      </c>
      <c r="BZ100" s="190">
        <f t="shared" si="36"/>
        <v>1.4319</v>
      </c>
      <c r="CA100" s="190">
        <f t="shared" si="36"/>
        <v>1.3948</v>
      </c>
      <c r="CB100" s="190">
        <f t="shared" si="36"/>
        <v>1.3858999999999999</v>
      </c>
      <c r="CC100" s="190">
        <f t="shared" si="36"/>
        <v>1.2929999999999999</v>
      </c>
      <c r="CD100" s="190">
        <f t="shared" si="36"/>
        <v>1.0427</v>
      </c>
      <c r="CE100" s="190">
        <f t="shared" si="36"/>
        <v>1.0031000000000001</v>
      </c>
      <c r="CF100" s="190">
        <f t="shared" si="36"/>
        <v>1</v>
      </c>
    </row>
    <row r="101" spans="2:84" x14ac:dyDescent="0.2">
      <c r="B101" s="189" t="s">
        <v>322</v>
      </c>
      <c r="D101" s="190"/>
      <c r="E101" s="190"/>
      <c r="F101" s="190"/>
      <c r="G101" s="190"/>
      <c r="H101" s="190"/>
      <c r="I101" s="190">
        <f t="shared" ref="I101:BT101" si="37">I$15</f>
        <v>5.2327000000000004</v>
      </c>
      <c r="J101" s="190">
        <f t="shared" si="37"/>
        <v>5.3639999999999999</v>
      </c>
      <c r="K101" s="190">
        <f t="shared" si="37"/>
        <v>4.5461</v>
      </c>
      <c r="L101" s="190">
        <f t="shared" si="37"/>
        <v>4.4207000000000001</v>
      </c>
      <c r="M101" s="190">
        <f t="shared" si="37"/>
        <v>4.5461</v>
      </c>
      <c r="N101" s="190">
        <f t="shared" si="37"/>
        <v>4.6281999999999996</v>
      </c>
      <c r="O101" s="190">
        <f t="shared" si="37"/>
        <v>4.5461</v>
      </c>
      <c r="P101" s="190">
        <f t="shared" si="37"/>
        <v>4.4513999999999996</v>
      </c>
      <c r="Q101" s="190">
        <f t="shared" si="37"/>
        <v>4.3754</v>
      </c>
      <c r="R101" s="190">
        <f t="shared" si="37"/>
        <v>4.4055</v>
      </c>
      <c r="S101" s="190">
        <f t="shared" si="37"/>
        <v>4.4207000000000001</v>
      </c>
      <c r="T101" s="190">
        <f t="shared" si="37"/>
        <v>4.3754</v>
      </c>
      <c r="U101" s="190">
        <f t="shared" si="37"/>
        <v>4.3164999999999996</v>
      </c>
      <c r="V101" s="190">
        <f t="shared" si="37"/>
        <v>4.3019999999999996</v>
      </c>
      <c r="W101" s="190">
        <f t="shared" si="37"/>
        <v>4.2732999999999999</v>
      </c>
      <c r="X101" s="190">
        <f t="shared" si="37"/>
        <v>4.2032999999999996</v>
      </c>
      <c r="Y101" s="190">
        <f t="shared" si="37"/>
        <v>4.0957999999999997</v>
      </c>
      <c r="Z101" s="190">
        <f t="shared" si="37"/>
        <v>4.0442</v>
      </c>
      <c r="AA101" s="190">
        <f t="shared" si="37"/>
        <v>4.0957999999999997</v>
      </c>
      <c r="AB101" s="190">
        <f t="shared" si="37"/>
        <v>4.0957999999999997</v>
      </c>
      <c r="AC101" s="190">
        <f t="shared" si="37"/>
        <v>4.0313999999999997</v>
      </c>
      <c r="AD101" s="190">
        <f t="shared" si="37"/>
        <v>3.8382999999999998</v>
      </c>
      <c r="AE101" s="190">
        <f t="shared" si="37"/>
        <v>3.6945000000000001</v>
      </c>
      <c r="AF101" s="190">
        <f t="shared" si="37"/>
        <v>3.581</v>
      </c>
      <c r="AG101" s="190">
        <f t="shared" si="37"/>
        <v>3.3736999999999999</v>
      </c>
      <c r="AH101" s="190">
        <f t="shared" si="37"/>
        <v>2.9676</v>
      </c>
      <c r="AI101" s="190">
        <f t="shared" si="37"/>
        <v>2.8426</v>
      </c>
      <c r="AJ101" s="190">
        <f t="shared" si="37"/>
        <v>2.7393000000000001</v>
      </c>
      <c r="AK101" s="190">
        <f t="shared" si="37"/>
        <v>2.6652999999999998</v>
      </c>
      <c r="AL101" s="190">
        <f t="shared" si="37"/>
        <v>2.6324000000000001</v>
      </c>
      <c r="AM101" s="190">
        <f t="shared" si="37"/>
        <v>2.5386000000000002</v>
      </c>
      <c r="AN101" s="190">
        <f t="shared" si="37"/>
        <v>2.3828999999999998</v>
      </c>
      <c r="AO101" s="190">
        <f t="shared" si="37"/>
        <v>2.2334000000000001</v>
      </c>
      <c r="AP101" s="190">
        <f t="shared" si="37"/>
        <v>2.1015999999999999</v>
      </c>
      <c r="AQ101" s="190">
        <f t="shared" si="37"/>
        <v>2.0644</v>
      </c>
      <c r="AR101" s="190">
        <f t="shared" si="37"/>
        <v>2.0063</v>
      </c>
      <c r="AS101" s="190">
        <f t="shared" si="37"/>
        <v>1.9632000000000001</v>
      </c>
      <c r="AT101" s="190">
        <f t="shared" si="37"/>
        <v>1.9783999999999999</v>
      </c>
      <c r="AU101" s="190">
        <f t="shared" si="37"/>
        <v>2.0253000000000001</v>
      </c>
      <c r="AV101" s="190">
        <f t="shared" si="37"/>
        <v>1.9968999999999999</v>
      </c>
      <c r="AW101" s="190">
        <f t="shared" si="37"/>
        <v>1.9454</v>
      </c>
      <c r="AX101" s="190">
        <f t="shared" si="37"/>
        <v>1.9162999999999999</v>
      </c>
      <c r="AY101" s="190">
        <f t="shared" si="37"/>
        <v>1.8743000000000001</v>
      </c>
      <c r="AZ101" s="190">
        <f t="shared" si="37"/>
        <v>1.8472999999999999</v>
      </c>
      <c r="BA101" s="190">
        <f t="shared" si="37"/>
        <v>1.8472999999999999</v>
      </c>
      <c r="BB101" s="190">
        <f t="shared" si="37"/>
        <v>1.8420000000000001</v>
      </c>
      <c r="BC101" s="190">
        <f t="shared" si="37"/>
        <v>1.8082</v>
      </c>
      <c r="BD101" s="190">
        <f t="shared" si="37"/>
        <v>1.8392999999999999</v>
      </c>
      <c r="BE101" s="190">
        <f t="shared" si="37"/>
        <v>1.8184</v>
      </c>
      <c r="BF101" s="190">
        <f t="shared" si="37"/>
        <v>1.8184</v>
      </c>
      <c r="BG101" s="190">
        <f t="shared" si="37"/>
        <v>1.8472999999999999</v>
      </c>
      <c r="BH101" s="190">
        <f t="shared" si="37"/>
        <v>1.8132999999999999</v>
      </c>
      <c r="BI101" s="190">
        <f t="shared" si="37"/>
        <v>1.7562</v>
      </c>
      <c r="BJ101" s="190">
        <f t="shared" si="37"/>
        <v>1.7658</v>
      </c>
      <c r="BK101" s="190">
        <f t="shared" si="37"/>
        <v>1.7395</v>
      </c>
      <c r="BL101" s="190">
        <f t="shared" si="37"/>
        <v>1.7161999999999999</v>
      </c>
      <c r="BM101" s="190">
        <f t="shared" si="37"/>
        <v>1.6520999999999999</v>
      </c>
      <c r="BN101" s="190">
        <f t="shared" si="37"/>
        <v>1.5691999999999999</v>
      </c>
      <c r="BO101" s="190">
        <f t="shared" si="37"/>
        <v>1.5502</v>
      </c>
      <c r="BP101" s="190">
        <f t="shared" si="37"/>
        <v>1.4753000000000001</v>
      </c>
      <c r="BQ101" s="190">
        <f t="shared" si="37"/>
        <v>1.5262</v>
      </c>
      <c r="BR101" s="190">
        <f t="shared" si="37"/>
        <v>1.5136000000000001</v>
      </c>
      <c r="BS101" s="190">
        <f t="shared" si="37"/>
        <v>1.4437</v>
      </c>
      <c r="BT101" s="190">
        <f t="shared" si="37"/>
        <v>1.4244000000000001</v>
      </c>
      <c r="BU101" s="190">
        <f t="shared" ref="BU101:CF101" si="38">BU$15</f>
        <v>1.4229000000000001</v>
      </c>
      <c r="BV101" s="190">
        <f t="shared" si="38"/>
        <v>1.4323999999999999</v>
      </c>
      <c r="BW101" s="190">
        <f t="shared" si="38"/>
        <v>1.4519</v>
      </c>
      <c r="BX101" s="190">
        <f t="shared" si="38"/>
        <v>1.4719</v>
      </c>
      <c r="BY101" s="190">
        <f t="shared" si="38"/>
        <v>1.4356</v>
      </c>
      <c r="BZ101" s="190">
        <f t="shared" si="38"/>
        <v>1.4026000000000001</v>
      </c>
      <c r="CA101" s="190">
        <f t="shared" si="38"/>
        <v>1.3858999999999999</v>
      </c>
      <c r="CB101" s="190">
        <f t="shared" si="38"/>
        <v>1.3919999999999999</v>
      </c>
      <c r="CC101" s="190">
        <f t="shared" si="38"/>
        <v>1.282</v>
      </c>
      <c r="CD101" s="190">
        <f t="shared" si="38"/>
        <v>0.99460000000000004</v>
      </c>
      <c r="CE101" s="190">
        <f t="shared" si="38"/>
        <v>0.98309999999999997</v>
      </c>
      <c r="CF101" s="190">
        <f t="shared" si="38"/>
        <v>1</v>
      </c>
    </row>
    <row r="102" spans="2:84" x14ac:dyDescent="0.2">
      <c r="CF102" s="263"/>
    </row>
    <row r="128" spans="2:84" x14ac:dyDescent="0.2">
      <c r="B128" s="33" t="s">
        <v>413</v>
      </c>
      <c r="D128" s="218">
        <f>D$10</f>
        <v>1944</v>
      </c>
      <c r="E128" s="218">
        <f t="shared" ref="E128:BP128" si="39">E$10</f>
        <v>1945</v>
      </c>
      <c r="F128" s="218">
        <f t="shared" si="39"/>
        <v>1946</v>
      </c>
      <c r="G128" s="218">
        <f t="shared" si="39"/>
        <v>1947</v>
      </c>
      <c r="H128" s="218">
        <f t="shared" si="39"/>
        <v>1948</v>
      </c>
      <c r="I128" s="218">
        <f t="shared" si="39"/>
        <v>1949</v>
      </c>
      <c r="J128" s="218">
        <f t="shared" si="39"/>
        <v>1950</v>
      </c>
      <c r="K128" s="218">
        <f t="shared" si="39"/>
        <v>1951</v>
      </c>
      <c r="L128" s="218">
        <f t="shared" si="39"/>
        <v>1952</v>
      </c>
      <c r="M128" s="218">
        <f t="shared" si="39"/>
        <v>1953</v>
      </c>
      <c r="N128" s="218">
        <f t="shared" si="39"/>
        <v>1954</v>
      </c>
      <c r="O128" s="218">
        <f t="shared" si="39"/>
        <v>1955</v>
      </c>
      <c r="P128" s="218">
        <f t="shared" si="39"/>
        <v>1956</v>
      </c>
      <c r="Q128" s="218">
        <f t="shared" si="39"/>
        <v>1957</v>
      </c>
      <c r="R128" s="218">
        <f t="shared" si="39"/>
        <v>1958</v>
      </c>
      <c r="S128" s="218">
        <f t="shared" si="39"/>
        <v>1959</v>
      </c>
      <c r="T128" s="218">
        <f t="shared" si="39"/>
        <v>1960</v>
      </c>
      <c r="U128" s="218">
        <f t="shared" si="39"/>
        <v>1961</v>
      </c>
      <c r="V128" s="218">
        <f t="shared" si="39"/>
        <v>1962</v>
      </c>
      <c r="W128" s="218">
        <f t="shared" si="39"/>
        <v>1963</v>
      </c>
      <c r="X128" s="218">
        <f t="shared" si="39"/>
        <v>1964</v>
      </c>
      <c r="Y128" s="218">
        <f t="shared" si="39"/>
        <v>1965</v>
      </c>
      <c r="Z128" s="218">
        <f t="shared" si="39"/>
        <v>1966</v>
      </c>
      <c r="AA128" s="218">
        <f t="shared" si="39"/>
        <v>1967</v>
      </c>
      <c r="AB128" s="218">
        <f t="shared" si="39"/>
        <v>1968</v>
      </c>
      <c r="AC128" s="218">
        <f t="shared" si="39"/>
        <v>1969</v>
      </c>
      <c r="AD128" s="218">
        <f t="shared" si="39"/>
        <v>1970</v>
      </c>
      <c r="AE128" s="218">
        <f t="shared" si="39"/>
        <v>1971</v>
      </c>
      <c r="AF128" s="218">
        <f t="shared" si="39"/>
        <v>1972</v>
      </c>
      <c r="AG128" s="218">
        <f t="shared" si="39"/>
        <v>1973</v>
      </c>
      <c r="AH128" s="218">
        <f t="shared" si="39"/>
        <v>1974</v>
      </c>
      <c r="AI128" s="218">
        <f t="shared" si="39"/>
        <v>1975</v>
      </c>
      <c r="AJ128" s="218">
        <f t="shared" si="39"/>
        <v>1976</v>
      </c>
      <c r="AK128" s="218">
        <f t="shared" si="39"/>
        <v>1977</v>
      </c>
      <c r="AL128" s="218">
        <f t="shared" si="39"/>
        <v>1978</v>
      </c>
      <c r="AM128" s="218">
        <f t="shared" si="39"/>
        <v>1979</v>
      </c>
      <c r="AN128" s="218">
        <f t="shared" si="39"/>
        <v>1980</v>
      </c>
      <c r="AO128" s="218">
        <f t="shared" si="39"/>
        <v>1981</v>
      </c>
      <c r="AP128" s="218">
        <f t="shared" si="39"/>
        <v>1982</v>
      </c>
      <c r="AQ128" s="218">
        <f t="shared" si="39"/>
        <v>1983</v>
      </c>
      <c r="AR128" s="218">
        <f t="shared" si="39"/>
        <v>1984</v>
      </c>
      <c r="AS128" s="218">
        <f t="shared" si="39"/>
        <v>1985</v>
      </c>
      <c r="AT128" s="218">
        <f t="shared" si="39"/>
        <v>1986</v>
      </c>
      <c r="AU128" s="218">
        <f t="shared" si="39"/>
        <v>1987</v>
      </c>
      <c r="AV128" s="218">
        <f t="shared" si="39"/>
        <v>1988</v>
      </c>
      <c r="AW128" s="218">
        <f t="shared" si="39"/>
        <v>1989</v>
      </c>
      <c r="AX128" s="218">
        <f t="shared" si="39"/>
        <v>1990</v>
      </c>
      <c r="AY128" s="218">
        <f t="shared" si="39"/>
        <v>1991</v>
      </c>
      <c r="AZ128" s="218">
        <f t="shared" si="39"/>
        <v>1992</v>
      </c>
      <c r="BA128" s="218">
        <f t="shared" si="39"/>
        <v>1993</v>
      </c>
      <c r="BB128" s="218">
        <f t="shared" si="39"/>
        <v>1994</v>
      </c>
      <c r="BC128" s="218">
        <f t="shared" si="39"/>
        <v>1995</v>
      </c>
      <c r="BD128" s="218">
        <f t="shared" si="39"/>
        <v>1996</v>
      </c>
      <c r="BE128" s="218">
        <f t="shared" si="39"/>
        <v>1997</v>
      </c>
      <c r="BF128" s="218">
        <f t="shared" si="39"/>
        <v>1998</v>
      </c>
      <c r="BG128" s="218">
        <f t="shared" si="39"/>
        <v>1999</v>
      </c>
      <c r="BH128" s="218">
        <f t="shared" si="39"/>
        <v>2000</v>
      </c>
      <c r="BI128" s="218">
        <f t="shared" si="39"/>
        <v>2001</v>
      </c>
      <c r="BJ128" s="218">
        <f t="shared" si="39"/>
        <v>2002</v>
      </c>
      <c r="BK128" s="218">
        <f t="shared" si="39"/>
        <v>2003</v>
      </c>
      <c r="BL128" s="218">
        <f t="shared" si="39"/>
        <v>2004</v>
      </c>
      <c r="BM128" s="218">
        <f t="shared" si="39"/>
        <v>2005</v>
      </c>
      <c r="BN128" s="218">
        <f t="shared" si="39"/>
        <v>2006</v>
      </c>
      <c r="BO128" s="218">
        <f t="shared" si="39"/>
        <v>2007</v>
      </c>
      <c r="BP128" s="218">
        <f t="shared" si="39"/>
        <v>2008</v>
      </c>
      <c r="BQ128" s="218">
        <f t="shared" ref="BQ128:CF128" si="40">BQ$10</f>
        <v>2009</v>
      </c>
      <c r="BR128" s="218">
        <f t="shared" si="40"/>
        <v>2010</v>
      </c>
      <c r="BS128" s="218">
        <f t="shared" si="40"/>
        <v>2011</v>
      </c>
      <c r="BT128" s="218">
        <f t="shared" si="40"/>
        <v>2012</v>
      </c>
      <c r="BU128" s="218">
        <f t="shared" si="40"/>
        <v>2013</v>
      </c>
      <c r="BV128" s="218">
        <f t="shared" si="40"/>
        <v>2014</v>
      </c>
      <c r="BW128" s="218">
        <f t="shared" si="40"/>
        <v>2015</v>
      </c>
      <c r="BX128" s="218">
        <f t="shared" si="40"/>
        <v>2016</v>
      </c>
      <c r="BY128" s="218">
        <f t="shared" si="40"/>
        <v>2017</v>
      </c>
      <c r="BZ128" s="218">
        <f t="shared" si="40"/>
        <v>2018</v>
      </c>
      <c r="CA128" s="218">
        <f t="shared" si="40"/>
        <v>2019</v>
      </c>
      <c r="CB128" s="218">
        <f t="shared" si="40"/>
        <v>2020</v>
      </c>
      <c r="CC128" s="218">
        <f t="shared" si="40"/>
        <v>2021</v>
      </c>
      <c r="CD128" s="218">
        <f t="shared" si="40"/>
        <v>2022</v>
      </c>
      <c r="CE128" s="218">
        <f t="shared" si="40"/>
        <v>2023</v>
      </c>
      <c r="CF128" s="218">
        <f t="shared" si="40"/>
        <v>2024</v>
      </c>
    </row>
    <row r="129" spans="2:84" x14ac:dyDescent="0.2">
      <c r="B129" s="1" t="s">
        <v>318</v>
      </c>
      <c r="D129" s="232">
        <f>VLOOKUP(D128,'Preisindizes Strom 2024 Bas.''21'!$B$8:$H$98,6,FALSE)</f>
        <v>5.0999999999999996</v>
      </c>
      <c r="E129" s="232">
        <f>VLOOKUP(E128,'Preisindizes Strom 2024 Bas.''21'!$B$8:$H$98,6,FALSE)</f>
        <v>5.3</v>
      </c>
      <c r="F129" s="232">
        <f>VLOOKUP(F128,'Preisindizes Strom 2024 Bas.''21'!$B$8:$H$98,6,FALSE)</f>
        <v>5.7</v>
      </c>
      <c r="G129" s="232">
        <f>VLOOKUP(G128,'Preisindizes Strom 2024 Bas.''21'!$B$8:$H$98,6,FALSE)</f>
        <v>6.6</v>
      </c>
      <c r="H129" s="232">
        <f>VLOOKUP(H128,'Preisindizes Strom 2024 Bas.''21'!$B$8:$H$98,6,FALSE)</f>
        <v>7.2</v>
      </c>
      <c r="I129" s="232">
        <f>VLOOKUP(I128,'Preisindizes Strom 2024 Bas.''21'!$B$8:$H$98,6,FALSE)</f>
        <v>8.1999999999999993</v>
      </c>
      <c r="J129" s="232">
        <f>VLOOKUP(J128,'Preisindizes Strom 2024 Bas.''21'!$B$8:$H$98,6,FALSE)</f>
        <v>7.8</v>
      </c>
      <c r="K129" s="232">
        <f>VLOOKUP(K128,'Preisindizes Strom 2024 Bas.''21'!$B$8:$H$98,6,FALSE)</f>
        <v>9</v>
      </c>
      <c r="L129" s="232">
        <f>VLOOKUP(L128,'Preisindizes Strom 2024 Bas.''21'!$B$8:$H$98,6,FALSE)</f>
        <v>9.6</v>
      </c>
      <c r="M129" s="232">
        <f>VLOOKUP(M128,'Preisindizes Strom 2024 Bas.''21'!$B$8:$H$98,6,FALSE)</f>
        <v>9.3000000000000007</v>
      </c>
      <c r="N129" s="232">
        <f>VLOOKUP(N128,'Preisindizes Strom 2024 Bas.''21'!$B$8:$H$98,6,FALSE)</f>
        <v>9.3000000000000007</v>
      </c>
      <c r="O129" s="232">
        <f>VLOOKUP(O128,'Preisindizes Strom 2024 Bas.''21'!$B$8:$H$98,6,FALSE)</f>
        <v>9.8000000000000007</v>
      </c>
      <c r="P129" s="232">
        <f>VLOOKUP(P128,'Preisindizes Strom 2024 Bas.''21'!$B$8:$H$98,6,FALSE)</f>
        <v>10.1</v>
      </c>
      <c r="Q129" s="232">
        <f>VLOOKUP(Q128,'Preisindizes Strom 2024 Bas.''21'!$B$8:$H$98,6,FALSE)</f>
        <v>10.5</v>
      </c>
      <c r="R129" s="232">
        <f>VLOOKUP(R128,'Preisindizes Strom 2024 Bas.''21'!$B$8:$H$98,6,FALSE)</f>
        <v>10.8</v>
      </c>
      <c r="S129" s="232">
        <f>VLOOKUP(S128,'Preisindizes Strom 2024 Bas.''21'!$B$8:$H$98,6,FALSE)</f>
        <v>11.1</v>
      </c>
      <c r="T129" s="232">
        <f>VLOOKUP(T128,'Preisindizes Strom 2024 Bas.''21'!$B$8:$H$98,6,FALSE)</f>
        <v>11.9</v>
      </c>
      <c r="U129" s="232">
        <f>VLOOKUP(U128,'Preisindizes Strom 2024 Bas.''21'!$B$8:$H$98,6,FALSE)</f>
        <v>12.7</v>
      </c>
      <c r="V129" s="232">
        <f>VLOOKUP(V128,'Preisindizes Strom 2024 Bas.''21'!$B$8:$H$98,6,FALSE)</f>
        <v>13.6</v>
      </c>
      <c r="W129" s="232">
        <f>VLOOKUP(W128,'Preisindizes Strom 2024 Bas.''21'!$B$8:$H$98,6,FALSE)</f>
        <v>14.3</v>
      </c>
      <c r="X129" s="232">
        <f>VLOOKUP(X128,'Preisindizes Strom 2024 Bas.''21'!$B$8:$H$98,6,FALSE)</f>
        <v>14.8</v>
      </c>
      <c r="Y129" s="232">
        <f>VLOOKUP(Y128,'Preisindizes Strom 2024 Bas.''21'!$B$8:$H$98,6,FALSE)</f>
        <v>15.4</v>
      </c>
      <c r="Z129" s="232">
        <f>VLOOKUP(Z128,'Preisindizes Strom 2024 Bas.''21'!$B$8:$H$98,6,FALSE)</f>
        <v>15.8</v>
      </c>
      <c r="AA129" s="232">
        <f>VLOOKUP(AA128,'Preisindizes Strom 2024 Bas.''21'!$B$8:$H$98,6,FALSE)</f>
        <v>15</v>
      </c>
      <c r="AB129" s="232">
        <f>VLOOKUP(AB128,'Preisindizes Strom 2024 Bas.''21'!$B$8:$H$98,6,FALSE)</f>
        <v>15.8</v>
      </c>
      <c r="AC129" s="232">
        <f>VLOOKUP(AC128,'Preisindizes Strom 2024 Bas.''21'!$B$8:$H$98,6,FALSE)</f>
        <v>17.100000000000001</v>
      </c>
      <c r="AD129" s="232">
        <f>VLOOKUP(AD128,'Preisindizes Strom 2024 Bas.''21'!$B$8:$H$98,6,FALSE)</f>
        <v>20.2</v>
      </c>
      <c r="AE129" s="232">
        <f>VLOOKUP(AE128,'Preisindizes Strom 2024 Bas.''21'!$B$8:$H$98,6,FALSE)</f>
        <v>22.4</v>
      </c>
      <c r="AF129" s="232">
        <f>VLOOKUP(AF128,'Preisindizes Strom 2024 Bas.''21'!$B$8:$H$98,6,FALSE)</f>
        <v>23.5</v>
      </c>
      <c r="AG129" s="232">
        <f>VLOOKUP(AG128,'Preisindizes Strom 2024 Bas.''21'!$B$8:$H$98,6,FALSE)</f>
        <v>24.9</v>
      </c>
      <c r="AH129" s="232">
        <f>VLOOKUP(AH128,'Preisindizes Strom 2024 Bas.''21'!$B$8:$H$98,6,FALSE)</f>
        <v>26.4</v>
      </c>
      <c r="AI129" s="232">
        <f>VLOOKUP(AI128,'Preisindizes Strom 2024 Bas.''21'!$B$8:$H$98,6,FALSE)</f>
        <v>27.1</v>
      </c>
      <c r="AJ129" s="232">
        <f>VLOOKUP(AJ128,'Preisindizes Strom 2024 Bas.''21'!$B$8:$H$98,6,FALSE)</f>
        <v>28.1</v>
      </c>
      <c r="AK129" s="232">
        <f>VLOOKUP(AK128,'Preisindizes Strom 2024 Bas.''21'!$B$8:$H$98,6,FALSE)</f>
        <v>29.3</v>
      </c>
      <c r="AL129" s="232">
        <f>VLOOKUP(AL128,'Preisindizes Strom 2024 Bas.''21'!$B$8:$H$98,6,FALSE)</f>
        <v>30.6</v>
      </c>
      <c r="AM129" s="232">
        <f>VLOOKUP(AM128,'Preisindizes Strom 2024 Bas.''21'!$B$8:$H$98,6,FALSE)</f>
        <v>32.9</v>
      </c>
      <c r="AN129" s="232">
        <f>VLOOKUP(AN128,'Preisindizes Strom 2024 Bas.''21'!$B$8:$H$98,6,FALSE)</f>
        <v>36.200000000000003</v>
      </c>
      <c r="AO129" s="232">
        <f>VLOOKUP(AO128,'Preisindizes Strom 2024 Bas.''21'!$B$8:$H$98,6,FALSE)</f>
        <v>38.4</v>
      </c>
      <c r="AP129" s="232">
        <f>VLOOKUP(AP128,'Preisindizes Strom 2024 Bas.''21'!$B$8:$H$98,6,FALSE)</f>
        <v>40</v>
      </c>
      <c r="AQ129" s="232">
        <f>VLOOKUP(AQ128,'Preisindizes Strom 2024 Bas.''21'!$B$8:$H$98,6,FALSE)</f>
        <v>40.700000000000003</v>
      </c>
      <c r="AR129" s="232">
        <f>VLOOKUP(AR128,'Preisindizes Strom 2024 Bas.''21'!$B$8:$H$98,6,FALSE)</f>
        <v>41.5</v>
      </c>
      <c r="AS129" s="232">
        <f>VLOOKUP(AS128,'Preisindizes Strom 2024 Bas.''21'!$B$8:$H$98,6,FALSE)</f>
        <v>41.8</v>
      </c>
      <c r="AT129" s="232">
        <f>VLOOKUP(AT128,'Preisindizes Strom 2024 Bas.''21'!$B$8:$H$98,6,FALSE)</f>
        <v>42.6</v>
      </c>
      <c r="AU129" s="232">
        <f>VLOOKUP(AU128,'Preisindizes Strom 2024 Bas.''21'!$B$8:$H$98,6,FALSE)</f>
        <v>43.6</v>
      </c>
      <c r="AV129" s="232">
        <f>VLOOKUP(AV128,'Preisindizes Strom 2024 Bas.''21'!$B$8:$H$98,6,FALSE)</f>
        <v>44.6</v>
      </c>
      <c r="AW129" s="232">
        <f>VLOOKUP(AW128,'Preisindizes Strom 2024 Bas.''21'!$B$8:$H$98,6,FALSE)</f>
        <v>46.1</v>
      </c>
      <c r="AX129" s="232">
        <f>VLOOKUP(AX128,'Preisindizes Strom 2024 Bas.''21'!$B$8:$H$98,6,FALSE)</f>
        <v>48.9</v>
      </c>
      <c r="AY129" s="232">
        <f>VLOOKUP(AY128,'Preisindizes Strom 2024 Bas.''21'!$B$8:$H$98,6,FALSE)</f>
        <v>52</v>
      </c>
      <c r="AZ129" s="232">
        <f>VLOOKUP(AZ128,'Preisindizes Strom 2024 Bas.''21'!$B$8:$H$98,6,FALSE)</f>
        <v>55.2</v>
      </c>
      <c r="BA129" s="232">
        <f>VLOOKUP(BA128,'Preisindizes Strom 2024 Bas.''21'!$B$8:$H$98,6,FALSE)</f>
        <v>57.1</v>
      </c>
      <c r="BB129" s="232">
        <f>VLOOKUP(BB128,'Preisindizes Strom 2024 Bas.''21'!$B$8:$H$98,6,FALSE)</f>
        <v>58.3</v>
      </c>
      <c r="BC129" s="232">
        <f>VLOOKUP(BC128,'Preisindizes Strom 2024 Bas.''21'!$B$8:$H$98,6,FALSE)</f>
        <v>59.6</v>
      </c>
      <c r="BD129" s="232">
        <f>VLOOKUP(BD128,'Preisindizes Strom 2024 Bas.''21'!$B$8:$H$98,6,FALSE)</f>
        <v>59.8</v>
      </c>
      <c r="BE129" s="232">
        <f>VLOOKUP(BE128,'Preisindizes Strom 2024 Bas.''21'!$B$8:$H$98,6,FALSE)</f>
        <v>59.4</v>
      </c>
      <c r="BF129" s="232">
        <f>VLOOKUP(BF128,'Preisindizes Strom 2024 Bas.''21'!$B$8:$H$98,6,FALSE)</f>
        <v>59.1</v>
      </c>
      <c r="BG129" s="232">
        <f>VLOOKUP(BG128,'Preisindizes Strom 2024 Bas.''21'!$B$8:$H$98,6,FALSE)</f>
        <v>58.8</v>
      </c>
      <c r="BH129" s="232">
        <f>VLOOKUP(BH128,'Preisindizes Strom 2024 Bas.''21'!$B$8:$H$98,6,FALSE)</f>
        <v>59.2</v>
      </c>
      <c r="BI129" s="232">
        <f>VLOOKUP(BI128,'Preisindizes Strom 2024 Bas.''21'!$B$8:$H$98,6,FALSE)</f>
        <v>59.4</v>
      </c>
      <c r="BJ129" s="232">
        <f>VLOOKUP(BJ128,'Preisindizes Strom 2024 Bas.''21'!$B$8:$H$98,6,FALSE)</f>
        <v>59.6</v>
      </c>
      <c r="BK129" s="232">
        <f>VLOOKUP(BK128,'Preisindizes Strom 2024 Bas.''21'!$B$8:$H$98,6,FALSE)</f>
        <v>59.7</v>
      </c>
      <c r="BL129" s="232">
        <f>VLOOKUP(BL128,'Preisindizes Strom 2024 Bas.''21'!$B$8:$H$98,6,FALSE)</f>
        <v>60.6</v>
      </c>
      <c r="BM129" s="232">
        <f>VLOOKUP(BM128,'Preisindizes Strom 2024 Bas.''21'!$B$8:$H$98,6,FALSE)</f>
        <v>61.9</v>
      </c>
      <c r="BN129" s="232">
        <f>VLOOKUP(BN128,'Preisindizes Strom 2024 Bas.''21'!$B$8:$H$98,6,FALSE)</f>
        <v>63.3</v>
      </c>
      <c r="BO129" s="232">
        <f>VLOOKUP(BO128,'Preisindizes Strom 2024 Bas.''21'!$B$8:$H$98,6,FALSE)</f>
        <v>66.099999999999994</v>
      </c>
      <c r="BP129" s="232">
        <f>VLOOKUP(BP128,'Preisindizes Strom 2024 Bas.''21'!$B$8:$H$98,6,FALSE)</f>
        <v>68.5</v>
      </c>
      <c r="BQ129" s="232">
        <f>VLOOKUP(BQ128,'Preisindizes Strom 2024 Bas.''21'!$B$8:$H$98,6,FALSE)</f>
        <v>69.3</v>
      </c>
      <c r="BR129" s="232">
        <f>VLOOKUP(BR128,'Preisindizes Strom 2024 Bas.''21'!$B$8:$H$98,6,FALSE)</f>
        <v>70</v>
      </c>
      <c r="BS129" s="232">
        <f>VLOOKUP(BS128,'Preisindizes Strom 2024 Bas.''21'!$B$8:$H$98,6,FALSE)</f>
        <v>72.2</v>
      </c>
      <c r="BT129" s="232">
        <f>VLOOKUP(BT128,'Preisindizes Strom 2024 Bas.''21'!$B$8:$H$98,6,FALSE)</f>
        <v>74.099999999999994</v>
      </c>
      <c r="BU129" s="232">
        <f>VLOOKUP(BU128,'Preisindizes Strom 2024 Bas.''21'!$B$8:$H$98,6,FALSE)</f>
        <v>75.5</v>
      </c>
      <c r="BV129" s="232">
        <f>VLOOKUP(BV128,'Preisindizes Strom 2024 Bas.''21'!$B$8:$H$98,6,FALSE)</f>
        <v>76.8</v>
      </c>
      <c r="BW129" s="232">
        <f>VLOOKUP(BW128,'Preisindizes Strom 2024 Bas.''21'!$B$8:$H$98,6,FALSE)</f>
        <v>78.099999999999994</v>
      </c>
      <c r="BX129" s="232">
        <f>VLOOKUP(BX128,'Preisindizes Strom 2024 Bas.''21'!$B$8:$H$98,6,FALSE)</f>
        <v>79.7</v>
      </c>
      <c r="BY129" s="232">
        <f>VLOOKUP(BY128,'Preisindizes Strom 2024 Bas.''21'!$B$8:$H$98,6,FALSE)</f>
        <v>82.4</v>
      </c>
      <c r="BZ129" s="232">
        <f>VLOOKUP(BZ128,'Preisindizes Strom 2024 Bas.''21'!$B$8:$H$98,6,FALSE)</f>
        <v>86.1</v>
      </c>
      <c r="CA129" s="232">
        <f>VLOOKUP(CA128,'Preisindizes Strom 2024 Bas.''21'!$B$8:$H$98,6,FALSE)</f>
        <v>89.9</v>
      </c>
      <c r="CB129" s="232">
        <f>VLOOKUP(CB128,'Preisindizes Strom 2024 Bas.''21'!$B$8:$H$98,6,FALSE)</f>
        <v>92.4</v>
      </c>
      <c r="CC129" s="232">
        <f>VLOOKUP(CC128,'Preisindizes Strom 2024 Bas.''21'!$B$8:$H$98,6,FALSE)</f>
        <v>100</v>
      </c>
      <c r="CD129" s="232">
        <f>VLOOKUP(CD128,'Preisindizes Strom 2024 Bas.''21'!$B$8:$H$98,6,FALSE)</f>
        <v>117.2</v>
      </c>
      <c r="CE129" s="232">
        <f>VLOOKUP(CE128,'Preisindizes Strom 2024 Bas.''21'!$B$8:$H$98,6,FALSE)</f>
        <v>127</v>
      </c>
      <c r="CF129" s="232">
        <f>VLOOKUP(CF128,'Preisindizes Strom 2024 Bas.''21'!$B$8:$H$98,6,FALSE)</f>
        <v>130.69999999999999</v>
      </c>
    </row>
    <row r="130" spans="2:84" x14ac:dyDescent="0.2">
      <c r="B130" s="1" t="s">
        <v>319</v>
      </c>
      <c r="E130" s="232"/>
      <c r="F130" s="232"/>
      <c r="G130" s="232"/>
      <c r="H130" s="232"/>
      <c r="I130" s="232"/>
      <c r="J130" s="232"/>
      <c r="K130" s="232"/>
      <c r="L130" s="232"/>
      <c r="M130" s="232"/>
      <c r="N130" s="232"/>
      <c r="O130" s="232"/>
      <c r="P130" s="232"/>
      <c r="Q130" s="232"/>
      <c r="R130" s="232">
        <f>IF(ISNA(VLOOKUP(R128,'Preisindizes Strom 2024 Bas.''21'!$J$8:$R$82,8,FALSE)),0,VLOOKUP(R128,'Preisindizes Strom 2024 Bas.''21'!$J$8:$R$82,8,FALSE))</f>
        <v>39</v>
      </c>
      <c r="S130" s="232">
        <f>IF(ISNA(VLOOKUP(S128,'Preisindizes Strom 2024 Bas.''21'!$J$8:$R$82,8,FALSE)),0,VLOOKUP(S128,'Preisindizes Strom 2024 Bas.''21'!$J$8:$R$82,8,FALSE))</f>
        <v>40.4</v>
      </c>
      <c r="T130" s="232">
        <f>IF(ISNA(VLOOKUP(T128,'Preisindizes Strom 2024 Bas.''21'!$J$8:$R$82,8,FALSE)),0,VLOOKUP(T128,'Preisindizes Strom 2024 Bas.''21'!$J$8:$R$82,8,FALSE))</f>
        <v>41.6</v>
      </c>
      <c r="U130" s="232">
        <f>IF(ISNA(VLOOKUP(U128,'Preisindizes Strom 2024 Bas.''21'!$J$8:$R$82,8,FALSE)),0,VLOOKUP(U128,'Preisindizes Strom 2024 Bas.''21'!$J$8:$R$82,8,FALSE))</f>
        <v>41</v>
      </c>
      <c r="V130" s="232">
        <f>IF(ISNA(VLOOKUP(V128,'Preisindizes Strom 2024 Bas.''21'!$J$8:$R$82,8,FALSE)),0,VLOOKUP(V128,'Preisindizes Strom 2024 Bas.''21'!$J$8:$R$82,8,FALSE))</f>
        <v>41.8</v>
      </c>
      <c r="W130" s="232">
        <f>IF(ISNA(VLOOKUP(W128,'Preisindizes Strom 2024 Bas.''21'!$J$8:$R$82,8,FALSE)),0,VLOOKUP(W128,'Preisindizes Strom 2024 Bas.''21'!$J$8:$R$82,8,FALSE))</f>
        <v>42.2</v>
      </c>
      <c r="X130" s="232">
        <f>IF(ISNA(VLOOKUP(X128,'Preisindizes Strom 2024 Bas.''21'!$J$8:$R$82,8,FALSE)),0,VLOOKUP(X128,'Preisindizes Strom 2024 Bas.''21'!$J$8:$R$82,8,FALSE))</f>
        <v>46</v>
      </c>
      <c r="Y130" s="232">
        <f>IF(ISNA(VLOOKUP(Y128,'Preisindizes Strom 2024 Bas.''21'!$J$8:$R$82,8,FALSE)),0,VLOOKUP(Y128,'Preisindizes Strom 2024 Bas.''21'!$J$8:$R$82,8,FALSE))</f>
        <v>49.1</v>
      </c>
      <c r="Z130" s="232">
        <f>IF(ISNA(VLOOKUP(Z128,'Preisindizes Strom 2024 Bas.''21'!$J$8:$R$82,8,FALSE)),0,VLOOKUP(Z128,'Preisindizes Strom 2024 Bas.''21'!$J$8:$R$82,8,FALSE))</f>
        <v>52.5</v>
      </c>
      <c r="AA130" s="232">
        <f>IF(ISNA(VLOOKUP(AA128,'Preisindizes Strom 2024 Bas.''21'!$J$8:$R$82,8,FALSE)),0,VLOOKUP(AA128,'Preisindizes Strom 2024 Bas.''21'!$J$8:$R$82,8,FALSE))</f>
        <v>47.7</v>
      </c>
      <c r="AB130" s="232">
        <f>IF(ISNA(VLOOKUP(AB128,'Preisindizes Strom 2024 Bas.''21'!$J$8:$R$82,8,FALSE)),0,VLOOKUP(AB128,'Preisindizes Strom 2024 Bas.''21'!$J$8:$R$82,8,FALSE))</f>
        <v>47.8</v>
      </c>
      <c r="AC130" s="232">
        <f>IF(ISNA(VLOOKUP(AC128,'Preisindizes Strom 2024 Bas.''21'!$J$8:$R$82,8,FALSE)),0,VLOOKUP(AC128,'Preisindizes Strom 2024 Bas.''21'!$J$8:$R$82,8,FALSE))</f>
        <v>50</v>
      </c>
      <c r="AD130" s="232">
        <f>IF(ISNA(VLOOKUP(AD128,'Preisindizes Strom 2024 Bas.''21'!$J$8:$R$82,8,FALSE)),0,VLOOKUP(AD128,'Preisindizes Strom 2024 Bas.''21'!$J$8:$R$82,8,FALSE))</f>
        <v>53.5</v>
      </c>
      <c r="AE130" s="232">
        <f>IF(ISNA(VLOOKUP(AE128,'Preisindizes Strom 2024 Bas.''21'!$J$8:$R$82,8,FALSE)),0,VLOOKUP(AE128,'Preisindizes Strom 2024 Bas.''21'!$J$8:$R$82,8,FALSE))</f>
        <v>51.7</v>
      </c>
      <c r="AF130" s="232">
        <f>IF(ISNA(VLOOKUP(AF128,'Preisindizes Strom 2024 Bas.''21'!$J$8:$R$82,8,FALSE)),0,VLOOKUP(AF128,'Preisindizes Strom 2024 Bas.''21'!$J$8:$R$82,8,FALSE))</f>
        <v>51.9</v>
      </c>
      <c r="AG130" s="232">
        <f>IF(ISNA(VLOOKUP(AG128,'Preisindizes Strom 2024 Bas.''21'!$J$8:$R$82,8,FALSE)),0,VLOOKUP(AG128,'Preisindizes Strom 2024 Bas.''21'!$J$8:$R$82,8,FALSE))</f>
        <v>54.7</v>
      </c>
      <c r="AH130" s="232">
        <f>IF(ISNA(VLOOKUP(AH128,'Preisindizes Strom 2024 Bas.''21'!$J$8:$R$82,8,FALSE)),0,VLOOKUP(AH128,'Preisindizes Strom 2024 Bas.''21'!$J$8:$R$82,8,FALSE))</f>
        <v>58</v>
      </c>
      <c r="AI130" s="232">
        <f>IF(ISNA(VLOOKUP(AI128,'Preisindizes Strom 2024 Bas.''21'!$J$8:$R$82,8,FALSE)),0,VLOOKUP(AI128,'Preisindizes Strom 2024 Bas.''21'!$J$8:$R$82,8,FALSE))</f>
        <v>55</v>
      </c>
      <c r="AJ130" s="232">
        <f>IF(ISNA(VLOOKUP(AJ128,'Preisindizes Strom 2024 Bas.''21'!$J$8:$R$82,8,FALSE)),0,VLOOKUP(AJ128,'Preisindizes Strom 2024 Bas.''21'!$J$8:$R$82,8,FALSE))</f>
        <v>56.3</v>
      </c>
      <c r="AK130" s="232">
        <f>IF(ISNA(VLOOKUP(AK128,'Preisindizes Strom 2024 Bas.''21'!$J$8:$R$82,8,FALSE)),0,VLOOKUP(AK128,'Preisindizes Strom 2024 Bas.''21'!$J$8:$R$82,8,FALSE))</f>
        <v>56.7</v>
      </c>
      <c r="AL130" s="232">
        <f>IF(ISNA(VLOOKUP(AL128,'Preisindizes Strom 2024 Bas.''21'!$J$8:$R$82,8,FALSE)),0,VLOOKUP(AL128,'Preisindizes Strom 2024 Bas.''21'!$J$8:$R$82,8,FALSE))</f>
        <v>57.9</v>
      </c>
      <c r="AM130" s="232">
        <f>IF(ISNA(VLOOKUP(AM128,'Preisindizes Strom 2024 Bas.''21'!$J$8:$R$82,8,FALSE)),0,VLOOKUP(AM128,'Preisindizes Strom 2024 Bas.''21'!$J$8:$R$82,8,FALSE))</f>
        <v>62.9</v>
      </c>
      <c r="AN130" s="232">
        <f>IF(ISNA(VLOOKUP(AN128,'Preisindizes Strom 2024 Bas.''21'!$J$8:$R$82,8,FALSE)),0,VLOOKUP(AN128,'Preisindizes Strom 2024 Bas.''21'!$J$8:$R$82,8,FALSE))</f>
        <v>68.599999999999994</v>
      </c>
      <c r="AO130" s="232">
        <f>IF(ISNA(VLOOKUP(AO128,'Preisindizes Strom 2024 Bas.''21'!$J$8:$R$82,8,FALSE)),0,VLOOKUP(AO128,'Preisindizes Strom 2024 Bas.''21'!$J$8:$R$82,8,FALSE))</f>
        <v>71.099999999999994</v>
      </c>
      <c r="AP130" s="232">
        <f>IF(ISNA(VLOOKUP(AP128,'Preisindizes Strom 2024 Bas.''21'!$J$8:$R$82,8,FALSE)),0,VLOOKUP(AP128,'Preisindizes Strom 2024 Bas.''21'!$J$8:$R$82,8,FALSE))</f>
        <v>71.2</v>
      </c>
      <c r="AQ130" s="232">
        <f>IF(ISNA(VLOOKUP(AQ128,'Preisindizes Strom 2024 Bas.''21'!$J$8:$R$82,8,FALSE)),0,VLOOKUP(AQ128,'Preisindizes Strom 2024 Bas.''21'!$J$8:$R$82,8,FALSE))</f>
        <v>73.3</v>
      </c>
      <c r="AR130" s="232">
        <f>IF(ISNA(VLOOKUP(AR128,'Preisindizes Strom 2024 Bas.''21'!$J$8:$R$82,8,FALSE)),0,VLOOKUP(AR128,'Preisindizes Strom 2024 Bas.''21'!$J$8:$R$82,8,FALSE))</f>
        <v>74.900000000000006</v>
      </c>
      <c r="AS130" s="232">
        <f>IF(ISNA(VLOOKUP(AS128,'Preisindizes Strom 2024 Bas.''21'!$J$8:$R$82,8,FALSE)),0,VLOOKUP(AS128,'Preisindizes Strom 2024 Bas.''21'!$J$8:$R$82,8,FALSE))</f>
        <v>76</v>
      </c>
      <c r="AT130" s="232">
        <f>IF(ISNA(VLOOKUP(AT128,'Preisindizes Strom 2024 Bas.''21'!$J$8:$R$82,8,FALSE)),0,VLOOKUP(AT128,'Preisindizes Strom 2024 Bas.''21'!$J$8:$R$82,8,FALSE))</f>
        <v>74.900000000000006</v>
      </c>
      <c r="AU130" s="232">
        <f>IF(ISNA(VLOOKUP(AU128,'Preisindizes Strom 2024 Bas.''21'!$J$8:$R$82,8,FALSE)),0,VLOOKUP(AU128,'Preisindizes Strom 2024 Bas.''21'!$J$8:$R$82,8,FALSE))</f>
        <v>75.8</v>
      </c>
      <c r="AV130" s="232">
        <f>IF(ISNA(VLOOKUP(AV128,'Preisindizes Strom 2024 Bas.''21'!$J$8:$R$82,8,FALSE)),0,VLOOKUP(AV128,'Preisindizes Strom 2024 Bas.''21'!$J$8:$R$82,8,FALSE))</f>
        <v>79.2</v>
      </c>
      <c r="AW130" s="232">
        <f>IF(ISNA(VLOOKUP(AW128,'Preisindizes Strom 2024 Bas.''21'!$J$8:$R$82,8,FALSE)),0,VLOOKUP(AW128,'Preisindizes Strom 2024 Bas.''21'!$J$8:$R$82,8,FALSE))</f>
        <v>81.599999999999994</v>
      </c>
      <c r="AX130" s="232">
        <f>IF(ISNA(VLOOKUP(AX128,'Preisindizes Strom 2024 Bas.''21'!$J$8:$R$82,8,FALSE)),0,VLOOKUP(AX128,'Preisindizes Strom 2024 Bas.''21'!$J$8:$R$82,8,FALSE))</f>
        <v>81.2</v>
      </c>
      <c r="AY130" s="232">
        <f>IF(ISNA(VLOOKUP(AY128,'Preisindizes Strom 2024 Bas.''21'!$J$8:$R$82,8,FALSE)),0,VLOOKUP(AY128,'Preisindizes Strom 2024 Bas.''21'!$J$8:$R$82,8,FALSE))</f>
        <v>83.4</v>
      </c>
      <c r="AZ130" s="232">
        <f>IF(ISNA(VLOOKUP(AZ128,'Preisindizes Strom 2024 Bas.''21'!$J$8:$R$82,8,FALSE)),0,VLOOKUP(AZ128,'Preisindizes Strom 2024 Bas.''21'!$J$8:$R$82,8,FALSE))</f>
        <v>84.6</v>
      </c>
      <c r="BA130" s="232">
        <f>IF(ISNA(VLOOKUP(BA128,'Preisindizes Strom 2024 Bas.''21'!$J$8:$R$82,8,FALSE)),0,VLOOKUP(BA128,'Preisindizes Strom 2024 Bas.''21'!$J$8:$R$82,8,FALSE))</f>
        <v>83.5</v>
      </c>
      <c r="BB130" s="232">
        <f>IF(ISNA(VLOOKUP(BB128,'Preisindizes Strom 2024 Bas.''21'!$J$8:$R$82,8,FALSE)),0,VLOOKUP(BB128,'Preisindizes Strom 2024 Bas.''21'!$J$8:$R$82,8,FALSE))</f>
        <v>82.6</v>
      </c>
      <c r="BC130" s="232">
        <f>IF(ISNA(VLOOKUP(BC128,'Preisindizes Strom 2024 Bas.''21'!$J$8:$R$82,8,FALSE)),0,VLOOKUP(BC128,'Preisindizes Strom 2024 Bas.''21'!$J$8:$R$82,8,FALSE))</f>
        <v>81.5</v>
      </c>
      <c r="BD130" s="232">
        <f>IF(ISNA(VLOOKUP(BD128,'Preisindizes Strom 2024 Bas.''21'!$J$8:$R$82,8,FALSE)),0,VLOOKUP(BD128,'Preisindizes Strom 2024 Bas.''21'!$J$8:$R$82,8,FALSE))</f>
        <v>77.900000000000006</v>
      </c>
      <c r="BE130" s="232">
        <f>IF(ISNA(VLOOKUP(BE128,'Preisindizes Strom 2024 Bas.''21'!$J$8:$R$82,8,FALSE)),0,VLOOKUP(BE128,'Preisindizes Strom 2024 Bas.''21'!$J$8:$R$82,8,FALSE))</f>
        <v>74.400000000000006</v>
      </c>
      <c r="BF130" s="232">
        <f>IF(ISNA(VLOOKUP(BF128,'Preisindizes Strom 2024 Bas.''21'!$J$8:$R$82,8,FALSE)),0,VLOOKUP(BF128,'Preisindizes Strom 2024 Bas.''21'!$J$8:$R$82,8,FALSE))</f>
        <v>72.8</v>
      </c>
      <c r="BG130" s="232">
        <f>IF(ISNA(VLOOKUP(BG128,'Preisindizes Strom 2024 Bas.''21'!$J$8:$R$82,8,FALSE)),0,VLOOKUP(BG128,'Preisindizes Strom 2024 Bas.''21'!$J$8:$R$82,8,FALSE))</f>
        <v>72.2</v>
      </c>
      <c r="BH130" s="232">
        <f>IF(ISNA(VLOOKUP(BH128,'Preisindizes Strom 2024 Bas.''21'!$J$8:$R$82,8,FALSE)),0,VLOOKUP(BH128,'Preisindizes Strom 2024 Bas.''21'!$J$8:$R$82,8,FALSE))</f>
        <v>74.400000000000006</v>
      </c>
      <c r="BI130" s="232">
        <f>IF(ISNA(VLOOKUP(BI128,'Preisindizes Strom 2024 Bas.''21'!$J$8:$R$82,8,FALSE)),0,VLOOKUP(BI128,'Preisindizes Strom 2024 Bas.''21'!$J$8:$R$82,8,FALSE))</f>
        <v>74</v>
      </c>
      <c r="BJ130" s="232">
        <f>IF(ISNA(VLOOKUP(BJ128,'Preisindizes Strom 2024 Bas.''21'!$J$8:$R$82,8,FALSE)),0,VLOOKUP(BJ128,'Preisindizes Strom 2024 Bas.''21'!$J$8:$R$82,8,FALSE))</f>
        <v>73.3</v>
      </c>
      <c r="BK130" s="232">
        <f>IF(ISNA(VLOOKUP(BK128,'Preisindizes Strom 2024 Bas.''21'!$J$8:$R$82,8,FALSE)),0,VLOOKUP(BK128,'Preisindizes Strom 2024 Bas.''21'!$J$8:$R$82,8,FALSE))</f>
        <v>72.400000000000006</v>
      </c>
      <c r="BL130" s="232">
        <f>IF(ISNA(VLOOKUP(BL128,'Preisindizes Strom 2024 Bas.''21'!$J$8:$R$82,8,FALSE)),0,VLOOKUP(BL128,'Preisindizes Strom 2024 Bas.''21'!$J$8:$R$82,8,FALSE))</f>
        <v>72.3</v>
      </c>
      <c r="BM130" s="232">
        <f>IF(ISNA(VLOOKUP(BM128,'Preisindizes Strom 2024 Bas.''21'!$J$8:$R$82,8,FALSE)),0,VLOOKUP(BM128,'Preisindizes Strom 2024 Bas.''21'!$J$8:$R$82,8,FALSE))</f>
        <v>71.8</v>
      </c>
      <c r="BN130" s="232">
        <f>IF(ISNA(VLOOKUP(BN128,'Preisindizes Strom 2024 Bas.''21'!$J$8:$R$82,8,FALSE)),0,VLOOKUP(BN128,'Preisindizes Strom 2024 Bas.''21'!$J$8:$R$82,8,FALSE))</f>
        <v>74.599999999999994</v>
      </c>
      <c r="BO130" s="232">
        <f>IF(ISNA(VLOOKUP(BO128,'Preisindizes Strom 2024 Bas.''21'!$J$8:$R$82,8,FALSE)),0,VLOOKUP(BO128,'Preisindizes Strom 2024 Bas.''21'!$J$8:$R$82,8,FALSE))</f>
        <v>76.599999999999994</v>
      </c>
      <c r="BP130" s="232">
        <f>IF(ISNA(VLOOKUP(BP128,'Preisindizes Strom 2024 Bas.''21'!$J$8:$R$82,8,FALSE)),0,VLOOKUP(BP128,'Preisindizes Strom 2024 Bas.''21'!$J$8:$R$82,8,FALSE))</f>
        <v>77.099999999999994</v>
      </c>
      <c r="BQ130" s="232">
        <f>IF(ISNA(VLOOKUP(BQ128,'Preisindizes Strom 2024 Bas.''21'!$J$8:$R$82,8,FALSE)),0,VLOOKUP(BQ128,'Preisindizes Strom 2024 Bas.''21'!$J$8:$R$82,8,FALSE))</f>
        <v>75.7</v>
      </c>
      <c r="BR130" s="232">
        <f>IF(ISNA(VLOOKUP(BR128,'Preisindizes Strom 2024 Bas.''21'!$J$8:$R$82,8,FALSE)),0,VLOOKUP(BR128,'Preisindizes Strom 2024 Bas.''21'!$J$8:$R$82,8,FALSE))</f>
        <v>76.3</v>
      </c>
      <c r="BS130" s="232">
        <f>IF(ISNA(VLOOKUP(BS128,'Preisindizes Strom 2024 Bas.''21'!$J$8:$R$82,8,FALSE)),0,VLOOKUP(BS128,'Preisindizes Strom 2024 Bas.''21'!$J$8:$R$82,8,FALSE))</f>
        <v>80.400000000000006</v>
      </c>
      <c r="BT130" s="232">
        <f>IF(ISNA(VLOOKUP(BT128,'Preisindizes Strom 2024 Bas.''21'!$J$8:$R$82,8,FALSE)),0,VLOOKUP(BT128,'Preisindizes Strom 2024 Bas.''21'!$J$8:$R$82,8,FALSE))</f>
        <v>81.400000000000006</v>
      </c>
      <c r="BU130" s="232">
        <f>IF(ISNA(VLOOKUP(BU128,'Preisindizes Strom 2024 Bas.''21'!$J$8:$R$82,8,FALSE)),0,VLOOKUP(BU128,'Preisindizes Strom 2024 Bas.''21'!$J$8:$R$82,8,FALSE))</f>
        <v>81</v>
      </c>
      <c r="BV130" s="232">
        <f>IF(ISNA(VLOOKUP(BV128,'Preisindizes Strom 2024 Bas.''21'!$J$8:$R$82,8,FALSE)),0,VLOOKUP(BV128,'Preisindizes Strom 2024 Bas.''21'!$J$8:$R$82,8,FALSE))</f>
        <v>81.099999999999994</v>
      </c>
      <c r="BW130" s="232">
        <f>IF(ISNA(VLOOKUP(BW128,'Preisindizes Strom 2024 Bas.''21'!$J$8:$R$82,8,FALSE)),0,VLOOKUP(BW128,'Preisindizes Strom 2024 Bas.''21'!$J$8:$R$82,8,FALSE))</f>
        <v>83.7</v>
      </c>
      <c r="BX130" s="232">
        <f>IF(ISNA(VLOOKUP(BX128,'Preisindizes Strom 2024 Bas.''21'!$J$8:$R$82,8,FALSE)),0,VLOOKUP(BX128,'Preisindizes Strom 2024 Bas.''21'!$J$8:$R$82,8,FALSE))</f>
        <v>83.5</v>
      </c>
      <c r="BY130" s="232">
        <f>IF(ISNA(VLOOKUP(BY128,'Preisindizes Strom 2024 Bas.''21'!$J$8:$R$82,8,FALSE)),0,VLOOKUP(BY128,'Preisindizes Strom 2024 Bas.''21'!$J$8:$R$82,8,FALSE))</f>
        <v>85.8</v>
      </c>
      <c r="BZ130" s="232">
        <f>IF(ISNA(VLOOKUP(BZ128,'Preisindizes Strom 2024 Bas.''21'!$J$8:$R$82,8,FALSE)),0,VLOOKUP(BZ128,'Preisindizes Strom 2024 Bas.''21'!$J$8:$R$82,8,FALSE))</f>
        <v>89.5</v>
      </c>
      <c r="CA130" s="232">
        <f>IF(ISNA(VLOOKUP(CA128,'Preisindizes Strom 2024 Bas.''21'!$J$8:$R$82,8,FALSE)),0,VLOOKUP(CA128,'Preisindizes Strom 2024 Bas.''21'!$J$8:$R$82,8,FALSE))</f>
        <v>93.1</v>
      </c>
      <c r="CB130" s="232">
        <f>IF(ISNA(VLOOKUP(CB128,'Preisindizes Strom 2024 Bas.''21'!$J$8:$R$82,8,FALSE)),0,VLOOKUP(CB128,'Preisindizes Strom 2024 Bas.''21'!$J$8:$R$82,8,FALSE))</f>
        <v>94.7</v>
      </c>
      <c r="CC130" s="232">
        <f>IF(ISNA(VLOOKUP(CC128,'Preisindizes Strom 2024 Bas.''21'!$J$8:$R$82,8,FALSE)),0,VLOOKUP(CC128,'Preisindizes Strom 2024 Bas.''21'!$J$8:$R$82,8,FALSE))</f>
        <v>100</v>
      </c>
      <c r="CD130" s="232">
        <f>IF(ISNA(VLOOKUP(CD128,'Preisindizes Strom 2024 Bas.''21'!$J$8:$R$82,8,FALSE)),0,VLOOKUP(CD128,'Preisindizes Strom 2024 Bas.''21'!$J$8:$R$82,8,FALSE))</f>
        <v>117.2</v>
      </c>
      <c r="CE130" s="232">
        <f>IF(ISNA(VLOOKUP(CE128,'Preisindizes Strom 2024 Bas.''21'!$J$8:$R$82,8,FALSE)),0,VLOOKUP(CE128,'Preisindizes Strom 2024 Bas.''21'!$J$8:$R$82,8,FALSE))</f>
        <v>124.6</v>
      </c>
      <c r="CF130" s="232">
        <f>IF(ISNA(VLOOKUP(CF128,'Preisindizes Strom 2024 Bas.''21'!$J$8:$R$82,8,FALSE)),0,VLOOKUP(CF128,'Preisindizes Strom 2024 Bas.''21'!$J$8:$R$82,8,FALSE))</f>
        <v>129.1</v>
      </c>
    </row>
    <row r="131" spans="2:84" x14ac:dyDescent="0.2">
      <c r="B131" s="1" t="s">
        <v>320</v>
      </c>
      <c r="E131" s="232"/>
      <c r="F131" s="232"/>
      <c r="G131" s="232"/>
      <c r="H131" s="232"/>
      <c r="I131" s="232"/>
      <c r="J131" s="232"/>
      <c r="K131" s="232"/>
      <c r="L131" s="232"/>
      <c r="M131" s="232"/>
      <c r="N131" s="232"/>
      <c r="O131" s="232"/>
      <c r="P131" s="232"/>
      <c r="Q131" s="232"/>
      <c r="R131" s="232">
        <f>IF(ISNA(VLOOKUP(R128,'Preisindizes Strom 2024 Bas.''21'!$T$8:$AE$82,11,FALSE)),0,VLOOKUP(R128,'Preisindizes Strom 2024 Bas.''21'!$T$8:$AE$82,11,FALSE))</f>
        <v>33.200000000000003</v>
      </c>
      <c r="S131" s="232">
        <f>IF(ISNA(VLOOKUP(S128,'Preisindizes Strom 2024 Bas.''21'!$T$8:$AE$82,11,FALSE)),0,VLOOKUP(S128,'Preisindizes Strom 2024 Bas.''21'!$T$8:$AE$82,11,FALSE))</f>
        <v>33.9</v>
      </c>
      <c r="T131" s="232">
        <f>IF(ISNA(VLOOKUP(T128,'Preisindizes Strom 2024 Bas.''21'!$T$8:$AE$82,11,FALSE)),0,VLOOKUP(T128,'Preisindizes Strom 2024 Bas.''21'!$T$8:$AE$82,11,FALSE))</f>
        <v>35.299999999999997</v>
      </c>
      <c r="U131" s="232">
        <f>IF(ISNA(VLOOKUP(U128,'Preisindizes Strom 2024 Bas.''21'!$T$8:$AE$82,11,FALSE)),0,VLOOKUP(U128,'Preisindizes Strom 2024 Bas.''21'!$T$8:$AE$82,11,FALSE))</f>
        <v>36</v>
      </c>
      <c r="V131" s="232">
        <f>IF(ISNA(VLOOKUP(V128,'Preisindizes Strom 2024 Bas.''21'!$T$8:$AE$82,11,FALSE)),0,VLOOKUP(V128,'Preisindizes Strom 2024 Bas.''21'!$T$8:$AE$82,11,FALSE))</f>
        <v>36.700000000000003</v>
      </c>
      <c r="W131" s="232">
        <f>IF(ISNA(VLOOKUP(W128,'Preisindizes Strom 2024 Bas.''21'!$T$8:$AE$82,11,FALSE)),0,VLOOKUP(W128,'Preisindizes Strom 2024 Bas.''21'!$T$8:$AE$82,11,FALSE))</f>
        <v>36.299999999999997</v>
      </c>
      <c r="X131" s="232">
        <f>IF(ISNA(VLOOKUP(X128,'Preisindizes Strom 2024 Bas.''21'!$T$8:$AE$82,11,FALSE)),0,VLOOKUP(X128,'Preisindizes Strom 2024 Bas.''21'!$T$8:$AE$82,11,FALSE))</f>
        <v>37.799999999999997</v>
      </c>
      <c r="Y131" s="232">
        <f>IF(ISNA(VLOOKUP(Y128,'Preisindizes Strom 2024 Bas.''21'!$T$8:$AE$82,11,FALSE)),0,VLOOKUP(Y128,'Preisindizes Strom 2024 Bas.''21'!$T$8:$AE$82,11,FALSE))</f>
        <v>39.4</v>
      </c>
      <c r="Z131" s="232">
        <f>IF(ISNA(VLOOKUP(Z128,'Preisindizes Strom 2024 Bas.''21'!$T$8:$AE$82,11,FALSE)),0,VLOOKUP(Z128,'Preisindizes Strom 2024 Bas.''21'!$T$8:$AE$82,11,FALSE))</f>
        <v>41.9</v>
      </c>
      <c r="AA131" s="232">
        <f>IF(ISNA(VLOOKUP(AA128,'Preisindizes Strom 2024 Bas.''21'!$T$8:$AE$82,11,FALSE)),0,VLOOKUP(AA128,'Preisindizes Strom 2024 Bas.''21'!$T$8:$AE$82,11,FALSE))</f>
        <v>37.9</v>
      </c>
      <c r="AB131" s="232">
        <f>IF(ISNA(VLOOKUP(AB128,'Preisindizes Strom 2024 Bas.''21'!$T$8:$AE$82,11,FALSE)),0,VLOOKUP(AB128,'Preisindizes Strom 2024 Bas.''21'!$T$8:$AE$82,11,FALSE))</f>
        <v>37.299999999999997</v>
      </c>
      <c r="AC131" s="232">
        <f>IF(ISNA(VLOOKUP(AC128,'Preisindizes Strom 2024 Bas.''21'!$T$8:$AE$82,11,FALSE)),0,VLOOKUP(AC128,'Preisindizes Strom 2024 Bas.''21'!$T$8:$AE$82,11,FALSE))</f>
        <v>40.4</v>
      </c>
      <c r="AD131" s="232">
        <f>IF(ISNA(VLOOKUP(AD128,'Preisindizes Strom 2024 Bas.''21'!$T$8:$AE$82,11,FALSE)),0,VLOOKUP(AD128,'Preisindizes Strom 2024 Bas.''21'!$T$8:$AE$82,11,FALSE))</f>
        <v>44.9</v>
      </c>
      <c r="AE131" s="232">
        <f>IF(ISNA(VLOOKUP(AE128,'Preisindizes Strom 2024 Bas.''21'!$T$8:$AE$82,11,FALSE)),0,VLOOKUP(AE128,'Preisindizes Strom 2024 Bas.''21'!$T$8:$AE$82,11,FALSE))</f>
        <v>44.3</v>
      </c>
      <c r="AF131" s="232">
        <f>IF(ISNA(VLOOKUP(AF128,'Preisindizes Strom 2024 Bas.''21'!$T$8:$AE$82,11,FALSE)),0,VLOOKUP(AF128,'Preisindizes Strom 2024 Bas.''21'!$T$8:$AE$82,11,FALSE))</f>
        <v>44</v>
      </c>
      <c r="AG131" s="232">
        <f>IF(ISNA(VLOOKUP(AG128,'Preisindizes Strom 2024 Bas.''21'!$T$8:$AE$82,11,FALSE)),0,VLOOKUP(AG128,'Preisindizes Strom 2024 Bas.''21'!$T$8:$AE$82,11,FALSE))</f>
        <v>45.9</v>
      </c>
      <c r="AH131" s="232">
        <f>IF(ISNA(VLOOKUP(AH128,'Preisindizes Strom 2024 Bas.''21'!$T$8:$AE$82,11,FALSE)),0,VLOOKUP(AH128,'Preisindizes Strom 2024 Bas.''21'!$T$8:$AE$82,11,FALSE))</f>
        <v>49</v>
      </c>
      <c r="AI131" s="232">
        <f>IF(ISNA(VLOOKUP(AI128,'Preisindizes Strom 2024 Bas.''21'!$T$8:$AE$82,11,FALSE)),0,VLOOKUP(AI128,'Preisindizes Strom 2024 Bas.''21'!$T$8:$AE$82,11,FALSE))</f>
        <v>46.8</v>
      </c>
      <c r="AJ131" s="232">
        <f>IF(ISNA(VLOOKUP(AJ128,'Preisindizes Strom 2024 Bas.''21'!$T$8:$AE$82,11,FALSE)),0,VLOOKUP(AJ128,'Preisindizes Strom 2024 Bas.''21'!$T$8:$AE$82,11,FALSE))</f>
        <v>48.4</v>
      </c>
      <c r="AK131" s="232">
        <f>IF(ISNA(VLOOKUP(AK128,'Preisindizes Strom 2024 Bas.''21'!$T$8:$AE$82,11,FALSE)),0,VLOOKUP(AK128,'Preisindizes Strom 2024 Bas.''21'!$T$8:$AE$82,11,FALSE))</f>
        <v>49</v>
      </c>
      <c r="AL131" s="232">
        <f>IF(ISNA(VLOOKUP(AL128,'Preisindizes Strom 2024 Bas.''21'!$T$8:$AE$82,11,FALSE)),0,VLOOKUP(AL128,'Preisindizes Strom 2024 Bas.''21'!$T$8:$AE$82,11,FALSE))</f>
        <v>48.5</v>
      </c>
      <c r="AM131" s="232">
        <f>IF(ISNA(VLOOKUP(AM128,'Preisindizes Strom 2024 Bas.''21'!$T$8:$AE$82,11,FALSE)),0,VLOOKUP(AM128,'Preisindizes Strom 2024 Bas.''21'!$T$8:$AE$82,11,FALSE))</f>
        <v>52.2</v>
      </c>
      <c r="AN131" s="232">
        <f>IF(ISNA(VLOOKUP(AN128,'Preisindizes Strom 2024 Bas.''21'!$T$8:$AE$82,11,FALSE)),0,VLOOKUP(AN128,'Preisindizes Strom 2024 Bas.''21'!$T$8:$AE$82,11,FALSE))</f>
        <v>57.6</v>
      </c>
      <c r="AO131" s="232">
        <f>IF(ISNA(VLOOKUP(AO128,'Preisindizes Strom 2024 Bas.''21'!$T$8:$AE$82,11,FALSE)),0,VLOOKUP(AO128,'Preisindizes Strom 2024 Bas.''21'!$T$8:$AE$82,11,FALSE))</f>
        <v>60.6</v>
      </c>
      <c r="AP131" s="232">
        <f>IF(ISNA(VLOOKUP(AP128,'Preisindizes Strom 2024 Bas.''21'!$T$8:$AE$82,11,FALSE)),0,VLOOKUP(AP128,'Preisindizes Strom 2024 Bas.''21'!$T$8:$AE$82,11,FALSE))</f>
        <v>62.3</v>
      </c>
      <c r="AQ131" s="232">
        <f>IF(ISNA(VLOOKUP(AQ128,'Preisindizes Strom 2024 Bas.''21'!$T$8:$AE$82,11,FALSE)),0,VLOOKUP(AQ128,'Preisindizes Strom 2024 Bas.''21'!$T$8:$AE$82,11,FALSE))</f>
        <v>62.3</v>
      </c>
      <c r="AR131" s="232">
        <f>IF(ISNA(VLOOKUP(AR128,'Preisindizes Strom 2024 Bas.''21'!$T$8:$AE$82,11,FALSE)),0,VLOOKUP(AR128,'Preisindizes Strom 2024 Bas.''21'!$T$8:$AE$82,11,FALSE))</f>
        <v>62.4</v>
      </c>
      <c r="AS131" s="232">
        <f>IF(ISNA(VLOOKUP(AS128,'Preisindizes Strom 2024 Bas.''21'!$T$8:$AE$82,11,FALSE)),0,VLOOKUP(AS128,'Preisindizes Strom 2024 Bas.''21'!$T$8:$AE$82,11,FALSE))</f>
        <v>62.8</v>
      </c>
      <c r="AT131" s="232">
        <f>IF(ISNA(VLOOKUP(AT128,'Preisindizes Strom 2024 Bas.''21'!$T$8:$AE$82,11,FALSE)),0,VLOOKUP(AT128,'Preisindizes Strom 2024 Bas.''21'!$T$8:$AE$82,11,FALSE))</f>
        <v>63.7</v>
      </c>
      <c r="AU131" s="232">
        <f>IF(ISNA(VLOOKUP(AU128,'Preisindizes Strom 2024 Bas.''21'!$T$8:$AE$82,11,FALSE)),0,VLOOKUP(AU128,'Preisindizes Strom 2024 Bas.''21'!$T$8:$AE$82,11,FALSE))</f>
        <v>64.8</v>
      </c>
      <c r="AV131" s="232">
        <f>IF(ISNA(VLOOKUP(AV128,'Preisindizes Strom 2024 Bas.''21'!$T$8:$AE$82,11,FALSE)),0,VLOOKUP(AV128,'Preisindizes Strom 2024 Bas.''21'!$T$8:$AE$82,11,FALSE))</f>
        <v>66.3</v>
      </c>
      <c r="AW131" s="232">
        <f>IF(ISNA(VLOOKUP(AW128,'Preisindizes Strom 2024 Bas.''21'!$T$8:$AE$82,11,FALSE)),0,VLOOKUP(AW128,'Preisindizes Strom 2024 Bas.''21'!$T$8:$AE$82,11,FALSE))</f>
        <v>68</v>
      </c>
      <c r="AX131" s="232">
        <f>IF(ISNA(VLOOKUP(AX128,'Preisindizes Strom 2024 Bas.''21'!$T$8:$AE$82,11,FALSE)),0,VLOOKUP(AX128,'Preisindizes Strom 2024 Bas.''21'!$T$8:$AE$82,11,FALSE))</f>
        <v>69.900000000000006</v>
      </c>
      <c r="AY131" s="232">
        <f>IF(ISNA(VLOOKUP(AY128,'Preisindizes Strom 2024 Bas.''21'!$T$8:$AE$82,11,FALSE)),0,VLOOKUP(AY128,'Preisindizes Strom 2024 Bas.''21'!$T$8:$AE$82,11,FALSE))</f>
        <v>72.400000000000006</v>
      </c>
      <c r="AZ131" s="232">
        <f>IF(ISNA(VLOOKUP(AZ128,'Preisindizes Strom 2024 Bas.''21'!$T$8:$AE$82,11,FALSE)),0,VLOOKUP(AZ128,'Preisindizes Strom 2024 Bas.''21'!$T$8:$AE$82,11,FALSE))</f>
        <v>74.400000000000006</v>
      </c>
      <c r="BA131" s="232">
        <f>IF(ISNA(VLOOKUP(BA128,'Preisindizes Strom 2024 Bas.''21'!$T$8:$AE$82,11,FALSE)),0,VLOOKUP(BA128,'Preisindizes Strom 2024 Bas.''21'!$T$8:$AE$82,11,FALSE))</f>
        <v>74.599999999999994</v>
      </c>
      <c r="BB131" s="232">
        <f>IF(ISNA(VLOOKUP(BB128,'Preisindizes Strom 2024 Bas.''21'!$T$8:$AE$82,11,FALSE)),0,VLOOKUP(BB128,'Preisindizes Strom 2024 Bas.''21'!$T$8:$AE$82,11,FALSE))</f>
        <v>74.400000000000006</v>
      </c>
      <c r="BC131" s="232">
        <f>IF(ISNA(VLOOKUP(BC128,'Preisindizes Strom 2024 Bas.''21'!$T$8:$AE$82,11,FALSE)),0,VLOOKUP(BC128,'Preisindizes Strom 2024 Bas.''21'!$T$8:$AE$82,11,FALSE))</f>
        <v>74.099999999999994</v>
      </c>
      <c r="BD131" s="232">
        <f>IF(ISNA(VLOOKUP(BD128,'Preisindizes Strom 2024 Bas.''21'!$T$8:$AE$82,11,FALSE)),0,VLOOKUP(BD128,'Preisindizes Strom 2024 Bas.''21'!$T$8:$AE$82,11,FALSE))</f>
        <v>72.099999999999994</v>
      </c>
      <c r="BE131" s="232">
        <f>IF(ISNA(VLOOKUP(BE128,'Preisindizes Strom 2024 Bas.''21'!$T$8:$AE$82,11,FALSE)),0,VLOOKUP(BE128,'Preisindizes Strom 2024 Bas.''21'!$T$8:$AE$82,11,FALSE))</f>
        <v>70.7</v>
      </c>
      <c r="BF131" s="232">
        <f>IF(ISNA(VLOOKUP(BF128,'Preisindizes Strom 2024 Bas.''21'!$T$8:$AE$82,11,FALSE)),0,VLOOKUP(BF128,'Preisindizes Strom 2024 Bas.''21'!$T$8:$AE$82,11,FALSE))</f>
        <v>70.5</v>
      </c>
      <c r="BG131" s="232">
        <f>IF(ISNA(VLOOKUP(BG128,'Preisindizes Strom 2024 Bas.''21'!$T$8:$AE$82,11,FALSE)),0,VLOOKUP(BG128,'Preisindizes Strom 2024 Bas.''21'!$T$8:$AE$82,11,FALSE))</f>
        <v>70.5</v>
      </c>
      <c r="BH131" s="232">
        <f>IF(ISNA(VLOOKUP(BH128,'Preisindizes Strom 2024 Bas.''21'!$T$8:$AE$82,11,FALSE)),0,VLOOKUP(BH128,'Preisindizes Strom 2024 Bas.''21'!$T$8:$AE$82,11,FALSE))</f>
        <v>72.8</v>
      </c>
      <c r="BI131" s="232">
        <f>IF(ISNA(VLOOKUP(BI128,'Preisindizes Strom 2024 Bas.''21'!$T$8:$AE$82,11,FALSE)),0,VLOOKUP(BI128,'Preisindizes Strom 2024 Bas.''21'!$T$8:$AE$82,11,FALSE))</f>
        <v>72.900000000000006</v>
      </c>
      <c r="BJ131" s="232">
        <f>IF(ISNA(VLOOKUP(BJ128,'Preisindizes Strom 2024 Bas.''21'!$T$8:$AE$82,11,FALSE)),0,VLOOKUP(BJ128,'Preisindizes Strom 2024 Bas.''21'!$T$8:$AE$82,11,FALSE))</f>
        <v>71.599999999999994</v>
      </c>
      <c r="BK131" s="232">
        <f>IF(ISNA(VLOOKUP(BK128,'Preisindizes Strom 2024 Bas.''21'!$T$8:$AE$82,11,FALSE)),0,VLOOKUP(BK128,'Preisindizes Strom 2024 Bas.''21'!$T$8:$AE$82,11,FALSE))</f>
        <v>70.400000000000006</v>
      </c>
      <c r="BL131" s="232">
        <f>IF(ISNA(VLOOKUP(BL128,'Preisindizes Strom 2024 Bas.''21'!$T$8:$AE$82,11,FALSE)),0,VLOOKUP(BL128,'Preisindizes Strom 2024 Bas.''21'!$T$8:$AE$82,11,FALSE))</f>
        <v>71.599999999999994</v>
      </c>
      <c r="BM131" s="232">
        <f>IF(ISNA(VLOOKUP(BM128,'Preisindizes Strom 2024 Bas.''21'!$T$8:$AE$82,11,FALSE)),0,VLOOKUP(BM128,'Preisindizes Strom 2024 Bas.''21'!$T$8:$AE$82,11,FALSE))</f>
        <v>73.8</v>
      </c>
      <c r="BN131" s="232">
        <f>IF(ISNA(VLOOKUP(BN128,'Preisindizes Strom 2024 Bas.''21'!$T$8:$AE$82,11,FALSE)),0,VLOOKUP(BN128,'Preisindizes Strom 2024 Bas.''21'!$T$8:$AE$82,11,FALSE))</f>
        <v>75.7</v>
      </c>
      <c r="BO131" s="232">
        <f>IF(ISNA(VLOOKUP(BO128,'Preisindizes Strom 2024 Bas.''21'!$T$8:$AE$82,11,FALSE)),0,VLOOKUP(BO128,'Preisindizes Strom 2024 Bas.''21'!$T$8:$AE$82,11,FALSE))</f>
        <v>79</v>
      </c>
      <c r="BP131" s="232">
        <f>IF(ISNA(VLOOKUP(BP128,'Preisindizes Strom 2024 Bas.''21'!$T$8:$AE$82,11,FALSE)),0,VLOOKUP(BP128,'Preisindizes Strom 2024 Bas.''21'!$T$8:$AE$82,11,FALSE))</f>
        <v>81.400000000000006</v>
      </c>
      <c r="BQ131" s="232">
        <f>IF(ISNA(VLOOKUP(BQ128,'Preisindizes Strom 2024 Bas.''21'!$T$8:$AE$82,11,FALSE)),0,VLOOKUP(BQ128,'Preisindizes Strom 2024 Bas.''21'!$T$8:$AE$82,11,FALSE))</f>
        <v>80.400000000000006</v>
      </c>
      <c r="BR131" s="232">
        <f>IF(ISNA(VLOOKUP(BR128,'Preisindizes Strom 2024 Bas.''21'!$T$8:$AE$82,11,FALSE)),0,VLOOKUP(BR128,'Preisindizes Strom 2024 Bas.''21'!$T$8:$AE$82,11,FALSE))</f>
        <v>78.7</v>
      </c>
      <c r="BS131" s="232">
        <f>IF(ISNA(VLOOKUP(BS128,'Preisindizes Strom 2024 Bas.''21'!$T$8:$AE$82,11,FALSE)),0,VLOOKUP(BS128,'Preisindizes Strom 2024 Bas.''21'!$T$8:$AE$82,11,FALSE))</f>
        <v>81.599999999999994</v>
      </c>
      <c r="BT131" s="232">
        <f>IF(ISNA(VLOOKUP(BT128,'Preisindizes Strom 2024 Bas.''21'!$T$8:$AE$82,11,FALSE)),0,VLOOKUP(BT128,'Preisindizes Strom 2024 Bas.''21'!$T$8:$AE$82,11,FALSE))</f>
        <v>81.8</v>
      </c>
      <c r="BU131" s="232">
        <f>IF(ISNA(VLOOKUP(BU128,'Preisindizes Strom 2024 Bas.''21'!$T$8:$AE$82,11,FALSE)),0,VLOOKUP(BU128,'Preisindizes Strom 2024 Bas.''21'!$T$8:$AE$82,11,FALSE))</f>
        <v>81.7</v>
      </c>
      <c r="BV131" s="232">
        <f>IF(ISNA(VLOOKUP(BV128,'Preisindizes Strom 2024 Bas.''21'!$T$8:$AE$82,11,FALSE)),0,VLOOKUP(BV128,'Preisindizes Strom 2024 Bas.''21'!$T$8:$AE$82,11,FALSE))</f>
        <v>82.2</v>
      </c>
      <c r="BW131" s="232">
        <f>IF(ISNA(VLOOKUP(BW128,'Preisindizes Strom 2024 Bas.''21'!$T$8:$AE$82,11,FALSE)),0,VLOOKUP(BW128,'Preisindizes Strom 2024 Bas.''21'!$T$8:$AE$82,11,FALSE))</f>
        <v>84</v>
      </c>
      <c r="BX131" s="232">
        <f>IF(ISNA(VLOOKUP(BX128,'Preisindizes Strom 2024 Bas.''21'!$T$8:$AE$82,11,FALSE)),0,VLOOKUP(BX128,'Preisindizes Strom 2024 Bas.''21'!$T$8:$AE$82,11,FALSE))</f>
        <v>83.9</v>
      </c>
      <c r="BY131" s="232">
        <f>IF(ISNA(VLOOKUP(BY128,'Preisindizes Strom 2024 Bas.''21'!$T$8:$AE$82,11,FALSE)),0,VLOOKUP(BY128,'Preisindizes Strom 2024 Bas.''21'!$T$8:$AE$82,11,FALSE))</f>
        <v>86.2</v>
      </c>
      <c r="BZ131" s="232">
        <f>IF(ISNA(VLOOKUP(BZ128,'Preisindizes Strom 2024 Bas.''21'!$T$8:$AE$82,11,FALSE)),0,VLOOKUP(BZ128,'Preisindizes Strom 2024 Bas.''21'!$T$8:$AE$82,11,FALSE))</f>
        <v>89.9</v>
      </c>
      <c r="CA131" s="232">
        <f>IF(ISNA(VLOOKUP(CA128,'Preisindizes Strom 2024 Bas.''21'!$T$8:$AE$82,11,FALSE)),0,VLOOKUP(CA128,'Preisindizes Strom 2024 Bas.''21'!$T$8:$AE$82,11,FALSE))</f>
        <v>93.1</v>
      </c>
      <c r="CB131" s="232">
        <f>IF(ISNA(VLOOKUP(CB128,'Preisindizes Strom 2024 Bas.''21'!$T$8:$AE$82,11,FALSE)),0,VLOOKUP(CB128,'Preisindizes Strom 2024 Bas.''21'!$T$8:$AE$82,11,FALSE))</f>
        <v>95</v>
      </c>
      <c r="CC131" s="232">
        <f>IF(ISNA(VLOOKUP(CC128,'Preisindizes Strom 2024 Bas.''21'!$T$8:$AE$82,11,FALSE)),0,VLOOKUP(CC128,'Preisindizes Strom 2024 Bas.''21'!$T$8:$AE$82,11,FALSE))</f>
        <v>100</v>
      </c>
      <c r="CD131" s="232">
        <f>IF(ISNA(VLOOKUP(CD128,'Preisindizes Strom 2024 Bas.''21'!$T$8:$AE$82,11,FALSE)),0,VLOOKUP(CD128,'Preisindizes Strom 2024 Bas.''21'!$T$8:$AE$82,11,FALSE))</f>
        <v>120.5</v>
      </c>
      <c r="CE131" s="232">
        <f>IF(ISNA(VLOOKUP(CE128,'Preisindizes Strom 2024 Bas.''21'!$T$8:$AE$82,11,FALSE)),0,VLOOKUP(CE128,'Preisindizes Strom 2024 Bas.''21'!$T$8:$AE$82,11,FALSE))</f>
        <v>129</v>
      </c>
      <c r="CF131" s="232">
        <f>IF(ISNA(VLOOKUP(CF128,'Preisindizes Strom 2024 Bas.''21'!$T$8:$AE$82,11,FALSE)),0,VLOOKUP(CF128,'Preisindizes Strom 2024 Bas.''21'!$T$8:$AE$82,11,FALSE))</f>
        <v>131.80000000000001</v>
      </c>
    </row>
    <row r="132" spans="2:84" x14ac:dyDescent="0.2">
      <c r="B132" s="1" t="s">
        <v>321</v>
      </c>
      <c r="E132" s="232"/>
      <c r="F132" s="232"/>
      <c r="G132" s="232"/>
      <c r="H132" s="232"/>
      <c r="I132" s="232"/>
      <c r="J132" s="232"/>
      <c r="K132" s="232"/>
      <c r="L132" s="232"/>
      <c r="M132" s="232"/>
      <c r="N132" s="232"/>
      <c r="O132" s="232"/>
      <c r="P132" s="232"/>
      <c r="Q132" s="232"/>
      <c r="R132" s="232">
        <f>IF(ISNA(VLOOKUP(R128,'Preisindizes Strom 2024 Bas.''21'!$AG$8:$AO$82,8,FALSE)),0,VLOOKUP(R128,'Preisindizes Strom 2024 Bas.''21'!$AG$8:$AO$82,8,FALSE))</f>
        <v>24.7</v>
      </c>
      <c r="S132" s="232">
        <f>IF(ISNA(VLOOKUP(S128,'Preisindizes Strom 2024 Bas.''21'!$AG$8:$AO$82,8,FALSE)),0,VLOOKUP(S128,'Preisindizes Strom 2024 Bas.''21'!$AG$8:$AO$82,8,FALSE))</f>
        <v>25.1</v>
      </c>
      <c r="T132" s="232">
        <f>IF(ISNA(VLOOKUP(T128,'Preisindizes Strom 2024 Bas.''21'!$AG$8:$AO$82,8,FALSE)),0,VLOOKUP(T128,'Preisindizes Strom 2024 Bas.''21'!$AG$8:$AO$82,8,FALSE))</f>
        <v>25.8</v>
      </c>
      <c r="U132" s="232">
        <f>IF(ISNA(VLOOKUP(U128,'Preisindizes Strom 2024 Bas.''21'!$AG$8:$AO$82,8,FALSE)),0,VLOOKUP(U128,'Preisindizes Strom 2024 Bas.''21'!$AG$8:$AO$82,8,FALSE))</f>
        <v>26.5</v>
      </c>
      <c r="V132" s="232">
        <f>IF(ISNA(VLOOKUP(V128,'Preisindizes Strom 2024 Bas.''21'!$AG$8:$AO$82,8,FALSE)),0,VLOOKUP(V128,'Preisindizes Strom 2024 Bas.''21'!$AG$8:$AO$82,8,FALSE))</f>
        <v>27</v>
      </c>
      <c r="W132" s="232">
        <f>IF(ISNA(VLOOKUP(W128,'Preisindizes Strom 2024 Bas.''21'!$AG$8:$AO$82,8,FALSE)),0,VLOOKUP(W128,'Preisindizes Strom 2024 Bas.''21'!$AG$8:$AO$82,8,FALSE))</f>
        <v>27.6</v>
      </c>
      <c r="X132" s="232">
        <f>IF(ISNA(VLOOKUP(X128,'Preisindizes Strom 2024 Bas.''21'!$AG$8:$AO$82,8,FALSE)),0,VLOOKUP(X128,'Preisindizes Strom 2024 Bas.''21'!$AG$8:$AO$82,8,FALSE))</f>
        <v>28</v>
      </c>
      <c r="Y132" s="232">
        <f>IF(ISNA(VLOOKUP(Y128,'Preisindizes Strom 2024 Bas.''21'!$AG$8:$AO$82,8,FALSE)),0,VLOOKUP(Y128,'Preisindizes Strom 2024 Bas.''21'!$AG$8:$AO$82,8,FALSE))</f>
        <v>28.3</v>
      </c>
      <c r="Z132" s="232">
        <f>IF(ISNA(VLOOKUP(Z128,'Preisindizes Strom 2024 Bas.''21'!$AG$8:$AO$82,8,FALSE)),0,VLOOKUP(Z128,'Preisindizes Strom 2024 Bas.''21'!$AG$8:$AO$82,8,FALSE))</f>
        <v>28.6</v>
      </c>
      <c r="AA132" s="232">
        <f>IF(ISNA(VLOOKUP(AA128,'Preisindizes Strom 2024 Bas.''21'!$AG$8:$AO$82,8,FALSE)),0,VLOOKUP(AA128,'Preisindizes Strom 2024 Bas.''21'!$AG$8:$AO$82,8,FALSE))</f>
        <v>28</v>
      </c>
      <c r="AB132" s="232">
        <f>IF(ISNA(VLOOKUP(AB128,'Preisindizes Strom 2024 Bas.''21'!$AG$8:$AO$82,8,FALSE)),0,VLOOKUP(AB128,'Preisindizes Strom 2024 Bas.''21'!$AG$8:$AO$82,8,FALSE))</f>
        <v>28.5</v>
      </c>
      <c r="AC132" s="232">
        <f>IF(ISNA(VLOOKUP(AC128,'Preisindizes Strom 2024 Bas.''21'!$AG$8:$AO$82,8,FALSE)),0,VLOOKUP(AC128,'Preisindizes Strom 2024 Bas.''21'!$AG$8:$AO$82,8,FALSE))</f>
        <v>29.2</v>
      </c>
      <c r="AD132" s="232">
        <f>IF(ISNA(VLOOKUP(AD128,'Preisindizes Strom 2024 Bas.''21'!$AG$8:$AO$82,8,FALSE)),0,VLOOKUP(AD128,'Preisindizes Strom 2024 Bas.''21'!$AG$8:$AO$82,8,FALSE))</f>
        <v>31.6</v>
      </c>
      <c r="AE132" s="232">
        <f>IF(ISNA(VLOOKUP(AE128,'Preisindizes Strom 2024 Bas.''21'!$AG$8:$AO$82,8,FALSE)),0,VLOOKUP(AE128,'Preisindizes Strom 2024 Bas.''21'!$AG$8:$AO$82,8,FALSE))</f>
        <v>33.299999999999997</v>
      </c>
      <c r="AF132" s="232">
        <f>IF(ISNA(VLOOKUP(AF128,'Preisindizes Strom 2024 Bas.''21'!$AG$8:$AO$82,8,FALSE)),0,VLOOKUP(AF128,'Preisindizes Strom 2024 Bas.''21'!$AG$8:$AO$82,8,FALSE))</f>
        <v>34.4</v>
      </c>
      <c r="AG132" s="232">
        <f>IF(ISNA(VLOOKUP(AG128,'Preisindizes Strom 2024 Bas.''21'!$AG$8:$AO$82,8,FALSE)),0,VLOOKUP(AG128,'Preisindizes Strom 2024 Bas.''21'!$AG$8:$AO$82,8,FALSE))</f>
        <v>36.299999999999997</v>
      </c>
      <c r="AH132" s="232">
        <f>IF(ISNA(VLOOKUP(AH128,'Preisindizes Strom 2024 Bas.''21'!$AG$8:$AO$82,8,FALSE)),0,VLOOKUP(AH128,'Preisindizes Strom 2024 Bas.''21'!$AG$8:$AO$82,8,FALSE))</f>
        <v>40.4</v>
      </c>
      <c r="AI132" s="232">
        <f>IF(ISNA(VLOOKUP(AI128,'Preisindizes Strom 2024 Bas.''21'!$AG$8:$AO$82,8,FALSE)),0,VLOOKUP(AI128,'Preisindizes Strom 2024 Bas.''21'!$AG$8:$AO$82,8,FALSE))</f>
        <v>41.8</v>
      </c>
      <c r="AJ132" s="232">
        <f>IF(ISNA(VLOOKUP(AJ128,'Preisindizes Strom 2024 Bas.''21'!$AG$8:$AO$82,8,FALSE)),0,VLOOKUP(AJ128,'Preisindizes Strom 2024 Bas.''21'!$AG$8:$AO$82,8,FALSE))</f>
        <v>43.2</v>
      </c>
      <c r="AK132" s="232">
        <f>IF(ISNA(VLOOKUP(AK128,'Preisindizes Strom 2024 Bas.''21'!$AG$8:$AO$82,8,FALSE)),0,VLOOKUP(AK128,'Preisindizes Strom 2024 Bas.''21'!$AG$8:$AO$82,8,FALSE))</f>
        <v>44.5</v>
      </c>
      <c r="AL132" s="232">
        <f>IF(ISNA(VLOOKUP(AL128,'Preisindizes Strom 2024 Bas.''21'!$AG$8:$AO$82,8,FALSE)),0,VLOOKUP(AL128,'Preisindizes Strom 2024 Bas.''21'!$AG$8:$AO$82,8,FALSE))</f>
        <v>45.7</v>
      </c>
      <c r="AM132" s="232">
        <f>IF(ISNA(VLOOKUP(AM128,'Preisindizes Strom 2024 Bas.''21'!$AG$8:$AO$82,8,FALSE)),0,VLOOKUP(AM128,'Preisindizes Strom 2024 Bas.''21'!$AG$8:$AO$82,8,FALSE))</f>
        <v>48.2</v>
      </c>
      <c r="AN132" s="232">
        <f>IF(ISNA(VLOOKUP(AN128,'Preisindizes Strom 2024 Bas.''21'!$AG$8:$AO$82,8,FALSE)),0,VLOOKUP(AN128,'Preisindizes Strom 2024 Bas.''21'!$AG$8:$AO$82,8,FALSE))</f>
        <v>52</v>
      </c>
      <c r="AO132" s="232">
        <f>IF(ISNA(VLOOKUP(AO128,'Preisindizes Strom 2024 Bas.''21'!$AG$8:$AO$82,8,FALSE)),0,VLOOKUP(AO128,'Preisindizes Strom 2024 Bas.''21'!$AG$8:$AO$82,8,FALSE))</f>
        <v>54.8</v>
      </c>
      <c r="AP132" s="232">
        <f>IF(ISNA(VLOOKUP(AP128,'Preisindizes Strom 2024 Bas.''21'!$AG$8:$AO$82,8,FALSE)),0,VLOOKUP(AP128,'Preisindizes Strom 2024 Bas.''21'!$AG$8:$AO$82,8,FALSE))</f>
        <v>56.8</v>
      </c>
      <c r="AQ132" s="232">
        <f>IF(ISNA(VLOOKUP(AQ128,'Preisindizes Strom 2024 Bas.''21'!$AG$8:$AO$82,8,FALSE)),0,VLOOKUP(AQ128,'Preisindizes Strom 2024 Bas.''21'!$AG$8:$AO$82,8,FALSE))</f>
        <v>57.4</v>
      </c>
      <c r="AR132" s="232">
        <f>IF(ISNA(VLOOKUP(AR128,'Preisindizes Strom 2024 Bas.''21'!$AG$8:$AO$82,8,FALSE)),0,VLOOKUP(AR128,'Preisindizes Strom 2024 Bas.''21'!$AG$8:$AO$82,8,FALSE))</f>
        <v>58.8</v>
      </c>
      <c r="AS132" s="232">
        <f>IF(ISNA(VLOOKUP(AS128,'Preisindizes Strom 2024 Bas.''21'!$AG$8:$AO$82,8,FALSE)),0,VLOOKUP(AS128,'Preisindizes Strom 2024 Bas.''21'!$AG$8:$AO$82,8,FALSE))</f>
        <v>59.8</v>
      </c>
      <c r="AT132" s="232">
        <f>IF(ISNA(VLOOKUP(AT128,'Preisindizes Strom 2024 Bas.''21'!$AG$8:$AO$82,8,FALSE)),0,VLOOKUP(AT128,'Preisindizes Strom 2024 Bas.''21'!$AG$8:$AO$82,8,FALSE))</f>
        <v>59.8</v>
      </c>
      <c r="AU132" s="232">
        <f>IF(ISNA(VLOOKUP(AU128,'Preisindizes Strom 2024 Bas.''21'!$AG$8:$AO$82,8,FALSE)),0,VLOOKUP(AU128,'Preisindizes Strom 2024 Bas.''21'!$AG$8:$AO$82,8,FALSE))</f>
        <v>59.2</v>
      </c>
      <c r="AV132" s="232">
        <f>IF(ISNA(VLOOKUP(AV128,'Preisindizes Strom 2024 Bas.''21'!$AG$8:$AO$82,8,FALSE)),0,VLOOKUP(AV128,'Preisindizes Strom 2024 Bas.''21'!$AG$8:$AO$82,8,FALSE))</f>
        <v>60</v>
      </c>
      <c r="AW132" s="232">
        <f>IF(ISNA(VLOOKUP(AW128,'Preisindizes Strom 2024 Bas.''21'!$AG$8:$AO$82,8,FALSE)),0,VLOOKUP(AW128,'Preisindizes Strom 2024 Bas.''21'!$AG$8:$AO$82,8,FALSE))</f>
        <v>61.7</v>
      </c>
      <c r="AX132" s="232">
        <f>IF(ISNA(VLOOKUP(AX128,'Preisindizes Strom 2024 Bas.''21'!$AG$8:$AO$82,8,FALSE)),0,VLOOKUP(AX128,'Preisindizes Strom 2024 Bas.''21'!$AG$8:$AO$82,8,FALSE))</f>
        <v>63.6</v>
      </c>
      <c r="AY132" s="232">
        <f>IF(ISNA(VLOOKUP(AY128,'Preisindizes Strom 2024 Bas.''21'!$AG$8:$AO$82,8,FALSE)),0,VLOOKUP(AY128,'Preisindizes Strom 2024 Bas.''21'!$AG$8:$AO$82,8,FALSE))</f>
        <v>66.099999999999994</v>
      </c>
      <c r="AZ132" s="232">
        <f>IF(ISNA(VLOOKUP(AZ128,'Preisindizes Strom 2024 Bas.''21'!$AG$8:$AO$82,8,FALSE)),0,VLOOKUP(AZ128,'Preisindizes Strom 2024 Bas.''21'!$AG$8:$AO$82,8,FALSE))</f>
        <v>68.099999999999994</v>
      </c>
      <c r="BA132" s="232">
        <f>IF(ISNA(VLOOKUP(BA128,'Preisindizes Strom 2024 Bas.''21'!$AG$8:$AO$82,8,FALSE)),0,VLOOKUP(BA128,'Preisindizes Strom 2024 Bas.''21'!$AG$8:$AO$82,8,FALSE))</f>
        <v>68.8</v>
      </c>
      <c r="BB132" s="232">
        <f>IF(ISNA(VLOOKUP(BB128,'Preisindizes Strom 2024 Bas.''21'!$AG$8:$AO$82,8,FALSE)),0,VLOOKUP(BB128,'Preisindizes Strom 2024 Bas.''21'!$AG$8:$AO$82,8,FALSE))</f>
        <v>69.099999999999994</v>
      </c>
      <c r="BC132" s="232">
        <f>IF(ISNA(VLOOKUP(BC128,'Preisindizes Strom 2024 Bas.''21'!$AG$8:$AO$82,8,FALSE)),0,VLOOKUP(BC128,'Preisindizes Strom 2024 Bas.''21'!$AG$8:$AO$82,8,FALSE))</f>
        <v>70.2</v>
      </c>
      <c r="BD132" s="232">
        <f>IF(ISNA(VLOOKUP(BD128,'Preisindizes Strom 2024 Bas.''21'!$AG$8:$AO$82,8,FALSE)),0,VLOOKUP(BD128,'Preisindizes Strom 2024 Bas.''21'!$AG$8:$AO$82,8,FALSE))</f>
        <v>69</v>
      </c>
      <c r="BE132" s="232">
        <f>IF(ISNA(VLOOKUP(BE128,'Preisindizes Strom 2024 Bas.''21'!$AG$8:$AO$82,8,FALSE)),0,VLOOKUP(BE128,'Preisindizes Strom 2024 Bas.''21'!$AG$8:$AO$82,8,FALSE))</f>
        <v>69.099999999999994</v>
      </c>
      <c r="BF132" s="232">
        <f>IF(ISNA(VLOOKUP(BF128,'Preisindizes Strom 2024 Bas.''21'!$AG$8:$AO$82,8,FALSE)),0,VLOOKUP(BF128,'Preisindizes Strom 2024 Bas.''21'!$AG$8:$AO$82,8,FALSE))</f>
        <v>68.7</v>
      </c>
      <c r="BG132" s="232">
        <f>IF(ISNA(VLOOKUP(BG128,'Preisindizes Strom 2024 Bas.''21'!$AG$8:$AO$82,8,FALSE)),0,VLOOKUP(BG128,'Preisindizes Strom 2024 Bas.''21'!$AG$8:$AO$82,8,FALSE))</f>
        <v>67.900000000000006</v>
      </c>
      <c r="BH132" s="232">
        <f>IF(ISNA(VLOOKUP(BH128,'Preisindizes Strom 2024 Bas.''21'!$AG$8:$AO$82,8,FALSE)),0,VLOOKUP(BH128,'Preisindizes Strom 2024 Bas.''21'!$AG$8:$AO$82,8,FALSE))</f>
        <v>68.8</v>
      </c>
      <c r="BI132" s="232">
        <f>IF(ISNA(VLOOKUP(BI128,'Preisindizes Strom 2024 Bas.''21'!$AG$8:$AO$82,8,FALSE)),0,VLOOKUP(BI128,'Preisindizes Strom 2024 Bas.''21'!$AG$8:$AO$82,8,FALSE))</f>
        <v>70.2</v>
      </c>
      <c r="BJ132" s="232">
        <f>IF(ISNA(VLOOKUP(BJ128,'Preisindizes Strom 2024 Bas.''21'!$AG$8:$AO$82,8,FALSE)),0,VLOOKUP(BJ128,'Preisindizes Strom 2024 Bas.''21'!$AG$8:$AO$82,8,FALSE))</f>
        <v>69.900000000000006</v>
      </c>
      <c r="BK132" s="232">
        <f>IF(ISNA(VLOOKUP(BK128,'Preisindizes Strom 2024 Bas.''21'!$AG$8:$AO$82,8,FALSE)),0,VLOOKUP(BK128,'Preisindizes Strom 2024 Bas.''21'!$AG$8:$AO$82,8,FALSE))</f>
        <v>70.599999999999994</v>
      </c>
      <c r="BL132" s="232">
        <f>IF(ISNA(VLOOKUP(BL128,'Preisindizes Strom 2024 Bas.''21'!$AG$8:$AO$82,8,FALSE)),0,VLOOKUP(BL128,'Preisindizes Strom 2024 Bas.''21'!$AG$8:$AO$82,8,FALSE))</f>
        <v>71.2</v>
      </c>
      <c r="BM132" s="232">
        <f>IF(ISNA(VLOOKUP(BM128,'Preisindizes Strom 2024 Bas.''21'!$AG$8:$AO$82,8,FALSE)),0,VLOOKUP(BM128,'Preisindizes Strom 2024 Bas.''21'!$AG$8:$AO$82,8,FALSE))</f>
        <v>73.099999999999994</v>
      </c>
      <c r="BN132" s="232">
        <f>IF(ISNA(VLOOKUP(BN128,'Preisindizes Strom 2024 Bas.''21'!$AG$8:$AO$82,8,FALSE)),0,VLOOKUP(BN128,'Preisindizes Strom 2024 Bas.''21'!$AG$8:$AO$82,8,FALSE))</f>
        <v>76.3</v>
      </c>
      <c r="BO132" s="232">
        <f>IF(ISNA(VLOOKUP(BO128,'Preisindizes Strom 2024 Bas.''21'!$AG$8:$AO$82,8,FALSE)),0,VLOOKUP(BO128,'Preisindizes Strom 2024 Bas.''21'!$AG$8:$AO$82,8,FALSE))</f>
        <v>77.7</v>
      </c>
      <c r="BP132" s="232">
        <f>IF(ISNA(VLOOKUP(BP128,'Preisindizes Strom 2024 Bas.''21'!$AG$8:$AO$82,8,FALSE)),0,VLOOKUP(BP128,'Preisindizes Strom 2024 Bas.''21'!$AG$8:$AO$82,8,FALSE))</f>
        <v>81.2</v>
      </c>
      <c r="BQ132" s="232">
        <f>IF(ISNA(VLOOKUP(BQ128,'Preisindizes Strom 2024 Bas.''21'!$AG$8:$AO$82,8,FALSE)),0,VLOOKUP(BQ128,'Preisindizes Strom 2024 Bas.''21'!$AG$8:$AO$82,8,FALSE))</f>
        <v>79.7</v>
      </c>
      <c r="BR132" s="232">
        <f>IF(ISNA(VLOOKUP(BR128,'Preisindizes Strom 2024 Bas.''21'!$AG$8:$AO$82,8,FALSE)),0,VLOOKUP(BR128,'Preisindizes Strom 2024 Bas.''21'!$AG$8:$AO$82,8,FALSE))</f>
        <v>80.3</v>
      </c>
      <c r="BS132" s="232">
        <f>IF(ISNA(VLOOKUP(BS128,'Preisindizes Strom 2024 Bas.''21'!$AG$8:$AO$82,8,FALSE)),0,VLOOKUP(BS128,'Preisindizes Strom 2024 Bas.''21'!$AG$8:$AO$82,8,FALSE))</f>
        <v>83.4</v>
      </c>
      <c r="BT132" s="232">
        <f>IF(ISNA(VLOOKUP(BT128,'Preisindizes Strom 2024 Bas.''21'!$AG$8:$AO$82,8,FALSE)),0,VLOOKUP(BT128,'Preisindizes Strom 2024 Bas.''21'!$AG$8:$AO$82,8,FALSE))</f>
        <v>84.9</v>
      </c>
      <c r="BU132" s="232">
        <f>IF(ISNA(VLOOKUP(BU128,'Preisindizes Strom 2024 Bas.''21'!$AG$8:$AO$82,8,FALSE)),0,VLOOKUP(BU128,'Preisindizes Strom 2024 Bas.''21'!$AG$8:$AO$82,8,FALSE))</f>
        <v>85.4</v>
      </c>
      <c r="BV132" s="232">
        <f>IF(ISNA(VLOOKUP(BV128,'Preisindizes Strom 2024 Bas.''21'!$AG$8:$AO$82,8,FALSE)),0,VLOOKUP(BV128,'Preisindizes Strom 2024 Bas.''21'!$AG$8:$AO$82,8,FALSE))</f>
        <v>85.4</v>
      </c>
      <c r="BW132" s="232">
        <f>IF(ISNA(VLOOKUP(BW128,'Preisindizes Strom 2024 Bas.''21'!$AG$8:$AO$82,8,FALSE)),0,VLOOKUP(BW128,'Preisindizes Strom 2024 Bas.''21'!$AG$8:$AO$82,8,FALSE))</f>
        <v>85.2</v>
      </c>
      <c r="BX132" s="232">
        <f>IF(ISNA(VLOOKUP(BX128,'Preisindizes Strom 2024 Bas.''21'!$AG$8:$AO$82,8,FALSE)),0,VLOOKUP(BX128,'Preisindizes Strom 2024 Bas.''21'!$AG$8:$AO$82,8,FALSE))</f>
        <v>84.8</v>
      </c>
      <c r="BY132" s="232">
        <f>IF(ISNA(VLOOKUP(BY128,'Preisindizes Strom 2024 Bas.''21'!$AG$8:$AO$82,8,FALSE)),0,VLOOKUP(BY128,'Preisindizes Strom 2024 Bas.''21'!$AG$8:$AO$82,8,FALSE))</f>
        <v>87.3</v>
      </c>
      <c r="BZ132" s="232">
        <f>IF(ISNA(VLOOKUP(BZ128,'Preisindizes Strom 2024 Bas.''21'!$AG$8:$AO$82,8,FALSE)),0,VLOOKUP(BZ128,'Preisindizes Strom 2024 Bas.''21'!$AG$8:$AO$82,8,FALSE))</f>
        <v>90.3</v>
      </c>
      <c r="CA132" s="232">
        <f>IF(ISNA(VLOOKUP(CA128,'Preisindizes Strom 2024 Bas.''21'!$AG$8:$AO$82,8,FALSE)),0,VLOOKUP(CA128,'Preisindizes Strom 2024 Bas.''21'!$AG$8:$AO$82,8,FALSE))</f>
        <v>92.7</v>
      </c>
      <c r="CB132" s="232">
        <f>IF(ISNA(VLOOKUP(CB128,'Preisindizes Strom 2024 Bas.''21'!$AG$8:$AO$82,8,FALSE)),0,VLOOKUP(CB128,'Preisindizes Strom 2024 Bas.''21'!$AG$8:$AO$82,8,FALSE))</f>
        <v>93.3</v>
      </c>
      <c r="CC132" s="232">
        <f>IF(ISNA(VLOOKUP(CC128,'Preisindizes Strom 2024 Bas.''21'!$AG$8:$AO$82,8,FALSE)),0,VLOOKUP(CC128,'Preisindizes Strom 2024 Bas.''21'!$AG$8:$AO$82,8,FALSE))</f>
        <v>100</v>
      </c>
      <c r="CD132" s="232">
        <f>IF(ISNA(VLOOKUP(CD128,'Preisindizes Strom 2024 Bas.''21'!$AG$8:$AO$82,8,FALSE)),0,VLOOKUP(CD128,'Preisindizes Strom 2024 Bas.''21'!$AG$8:$AO$82,8,FALSE))</f>
        <v>124</v>
      </c>
      <c r="CE132" s="232">
        <f>IF(ISNA(VLOOKUP(CE128,'Preisindizes Strom 2024 Bas.''21'!$AG$8:$AO$82,8,FALSE)),0,VLOOKUP(CE128,'Preisindizes Strom 2024 Bas.''21'!$AG$8:$AO$82,8,FALSE))</f>
        <v>128.9</v>
      </c>
      <c r="CF132" s="232">
        <f>IF(ISNA(VLOOKUP(CF128,'Preisindizes Strom 2024 Bas.''21'!$AG$8:$AO$82,8,FALSE)),0,VLOOKUP(CF128,'Preisindizes Strom 2024 Bas.''21'!$AG$8:$AO$82,8,FALSE))</f>
        <v>129.30000000000001</v>
      </c>
    </row>
    <row r="133" spans="2:84" x14ac:dyDescent="0.2">
      <c r="B133" s="1" t="s">
        <v>322</v>
      </c>
      <c r="D133" s="1">
        <f>IF(ISNA(VLOOKUP(D128,'Preisindizes Strom 2024 Bas.''21'!$AQ$8:$AU$91,4,FALSE)),0,VLOOKUP(D128,'Preisindizes Strom 2024 Bas.''21'!$AQ$8:$AU$91,4,FALSE))</f>
        <v>0</v>
      </c>
      <c r="E133" s="232">
        <f>IF(ISNA(VLOOKUP(E128,'Preisindizes Strom 2024 Bas.''21'!$AQ$8:$AU$91,4,FALSE)),0,VLOOKUP(E128,'Preisindizes Strom 2024 Bas.''21'!$AQ$8:$AU$91,4,FALSE))</f>
        <v>0</v>
      </c>
      <c r="F133" s="232">
        <f>IF(ISNA(VLOOKUP(F128,'Preisindizes Strom 2024 Bas.''21'!$AQ$8:$AU$91,4,FALSE)),0,VLOOKUP(F128,'Preisindizes Strom 2024 Bas.''21'!$AQ$8:$AU$91,4,FALSE))</f>
        <v>0</v>
      </c>
      <c r="G133" s="232">
        <f>IF(ISNA(VLOOKUP(G128,'Preisindizes Strom 2024 Bas.''21'!$AQ$8:$AU$91,4,FALSE)),0,VLOOKUP(G128,'Preisindizes Strom 2024 Bas.''21'!$AQ$8:$AU$91,4,FALSE))</f>
        <v>0</v>
      </c>
      <c r="H133" s="232">
        <f>IF(ISNA(VLOOKUP(H128,'Preisindizes Strom 2024 Bas.''21'!$AQ$8:$AU$91,4,FALSE)),0,VLOOKUP(H128,'Preisindizes Strom 2024 Bas.''21'!$AQ$8:$AU$91,4,FALSE))</f>
        <v>0</v>
      </c>
      <c r="I133" s="232">
        <f>IF(ISNA(VLOOKUP(I128,'Preisindizes Strom 2024 Bas.''21'!$AQ$8:$AU$91,4,FALSE)),0,VLOOKUP(I128,'Preisindizes Strom 2024 Bas.''21'!$AQ$8:$AU$91,4,FALSE))</f>
        <v>24.5</v>
      </c>
      <c r="J133" s="232">
        <f>IF(ISNA(VLOOKUP(J128,'Preisindizes Strom 2024 Bas.''21'!$AQ$8:$AU$91,4,FALSE)),0,VLOOKUP(J128,'Preisindizes Strom 2024 Bas.''21'!$AQ$8:$AU$91,4,FALSE))</f>
        <v>23.9</v>
      </c>
      <c r="K133" s="232">
        <f>IF(ISNA(VLOOKUP(K128,'Preisindizes Strom 2024 Bas.''21'!$AQ$8:$AU$91,4,FALSE)),0,VLOOKUP(K128,'Preisindizes Strom 2024 Bas.''21'!$AQ$8:$AU$91,4,FALSE))</f>
        <v>28.2</v>
      </c>
      <c r="L133" s="232">
        <f>IF(ISNA(VLOOKUP(L128,'Preisindizes Strom 2024 Bas.''21'!$AQ$8:$AU$91,4,FALSE)),0,VLOOKUP(L128,'Preisindizes Strom 2024 Bas.''21'!$AQ$8:$AU$91,4,FALSE))</f>
        <v>29</v>
      </c>
      <c r="M133" s="232">
        <f>IF(ISNA(VLOOKUP(M128,'Preisindizes Strom 2024 Bas.''21'!$AQ$8:$AU$91,4,FALSE)),0,VLOOKUP(M128,'Preisindizes Strom 2024 Bas.''21'!$AQ$8:$AU$91,4,FALSE))</f>
        <v>28.2</v>
      </c>
      <c r="N133" s="232">
        <f>IF(ISNA(VLOOKUP(N128,'Preisindizes Strom 2024 Bas.''21'!$AQ$8:$AU$91,4,FALSE)),0,VLOOKUP(N128,'Preisindizes Strom 2024 Bas.''21'!$AQ$8:$AU$91,4,FALSE))</f>
        <v>27.7</v>
      </c>
      <c r="O133" s="232">
        <f>IF(ISNA(VLOOKUP(O128,'Preisindizes Strom 2024 Bas.''21'!$AQ$8:$AU$91,4,FALSE)),0,VLOOKUP(O128,'Preisindizes Strom 2024 Bas.''21'!$AQ$8:$AU$91,4,FALSE))</f>
        <v>28.2</v>
      </c>
      <c r="P133" s="232">
        <f>IF(ISNA(VLOOKUP(P128,'Preisindizes Strom 2024 Bas.''21'!$AQ$8:$AU$91,4,FALSE)),0,VLOOKUP(P128,'Preisindizes Strom 2024 Bas.''21'!$AQ$8:$AU$91,4,FALSE))</f>
        <v>28.8</v>
      </c>
      <c r="Q133" s="232">
        <f>IF(ISNA(VLOOKUP(Q128,'Preisindizes Strom 2024 Bas.''21'!$AQ$8:$AU$91,4,FALSE)),0,VLOOKUP(Q128,'Preisindizes Strom 2024 Bas.''21'!$AQ$8:$AU$91,4,FALSE))</f>
        <v>29.3</v>
      </c>
      <c r="R133" s="232">
        <f>IF(ISNA(VLOOKUP(R128,'Preisindizes Strom 2024 Bas.''21'!$AQ$8:$AU$91,4,FALSE)),0,VLOOKUP(R128,'Preisindizes Strom 2024 Bas.''21'!$AQ$8:$AU$91,4,FALSE))</f>
        <v>29.1</v>
      </c>
      <c r="S133" s="232">
        <f>IF(ISNA(VLOOKUP(S128,'Preisindizes Strom 2024 Bas.''21'!$AQ$8:$AU$91,4,FALSE)),0,VLOOKUP(S128,'Preisindizes Strom 2024 Bas.''21'!$AQ$8:$AU$91,4,FALSE))</f>
        <v>29</v>
      </c>
      <c r="T133" s="232">
        <f>IF(ISNA(VLOOKUP(T128,'Preisindizes Strom 2024 Bas.''21'!$AQ$8:$AU$91,4,FALSE)),0,VLOOKUP(T128,'Preisindizes Strom 2024 Bas.''21'!$AQ$8:$AU$91,4,FALSE))</f>
        <v>29.3</v>
      </c>
      <c r="U133" s="232">
        <f>IF(ISNA(VLOOKUP(U128,'Preisindizes Strom 2024 Bas.''21'!$AQ$8:$AU$91,4,FALSE)),0,VLOOKUP(U128,'Preisindizes Strom 2024 Bas.''21'!$AQ$8:$AU$91,4,FALSE))</f>
        <v>29.7</v>
      </c>
      <c r="V133" s="232">
        <f>IF(ISNA(VLOOKUP(V128,'Preisindizes Strom 2024 Bas.''21'!$AQ$8:$AU$91,4,FALSE)),0,VLOOKUP(V128,'Preisindizes Strom 2024 Bas.''21'!$AQ$8:$AU$91,4,FALSE))</f>
        <v>29.8</v>
      </c>
      <c r="W133" s="232">
        <f>IF(ISNA(VLOOKUP(W128,'Preisindizes Strom 2024 Bas.''21'!$AQ$8:$AU$91,4,FALSE)),0,VLOOKUP(W128,'Preisindizes Strom 2024 Bas.''21'!$AQ$8:$AU$91,4,FALSE))</f>
        <v>30</v>
      </c>
      <c r="X133" s="232">
        <f>IF(ISNA(VLOOKUP(X128,'Preisindizes Strom 2024 Bas.''21'!$AQ$8:$AU$91,4,FALSE)),0,VLOOKUP(X128,'Preisindizes Strom 2024 Bas.''21'!$AQ$8:$AU$91,4,FALSE))</f>
        <v>30.5</v>
      </c>
      <c r="Y133" s="232">
        <f>IF(ISNA(VLOOKUP(Y128,'Preisindizes Strom 2024 Bas.''21'!$AQ$8:$AU$91,4,FALSE)),0,VLOOKUP(Y128,'Preisindizes Strom 2024 Bas.''21'!$AQ$8:$AU$91,4,FALSE))</f>
        <v>31.3</v>
      </c>
      <c r="Z133" s="232">
        <f>IF(ISNA(VLOOKUP(Z128,'Preisindizes Strom 2024 Bas.''21'!$AQ$8:$AU$91,4,FALSE)),0,VLOOKUP(Z128,'Preisindizes Strom 2024 Bas.''21'!$AQ$8:$AU$91,4,FALSE))</f>
        <v>31.7</v>
      </c>
      <c r="AA133" s="232">
        <f>IF(ISNA(VLOOKUP(AA128,'Preisindizes Strom 2024 Bas.''21'!$AQ$8:$AU$91,4,FALSE)),0,VLOOKUP(AA128,'Preisindizes Strom 2024 Bas.''21'!$AQ$8:$AU$91,4,FALSE))</f>
        <v>31.3</v>
      </c>
      <c r="AB133" s="232">
        <f>IF(ISNA(VLOOKUP(AB128,'Preisindizes Strom 2024 Bas.''21'!$AQ$8:$AU$91,4,FALSE)),0,VLOOKUP(AB128,'Preisindizes Strom 2024 Bas.''21'!$AQ$8:$AU$91,4,FALSE))</f>
        <v>31.3</v>
      </c>
      <c r="AC133" s="232">
        <f>IF(ISNA(VLOOKUP(AC128,'Preisindizes Strom 2024 Bas.''21'!$AQ$8:$AU$91,4,FALSE)),0,VLOOKUP(AC128,'Preisindizes Strom 2024 Bas.''21'!$AQ$8:$AU$91,4,FALSE))</f>
        <v>31.8</v>
      </c>
      <c r="AD133" s="232">
        <f>IF(ISNA(VLOOKUP(AD128,'Preisindizes Strom 2024 Bas.''21'!$AQ$8:$AU$91,4,FALSE)),0,VLOOKUP(AD128,'Preisindizes Strom 2024 Bas.''21'!$AQ$8:$AU$91,4,FALSE))</f>
        <v>33.4</v>
      </c>
      <c r="AE133" s="232">
        <f>IF(ISNA(VLOOKUP(AE128,'Preisindizes Strom 2024 Bas.''21'!$AQ$8:$AU$91,4,FALSE)),0,VLOOKUP(AE128,'Preisindizes Strom 2024 Bas.''21'!$AQ$8:$AU$91,4,FALSE))</f>
        <v>34.700000000000003</v>
      </c>
      <c r="AF133" s="232">
        <f>IF(ISNA(VLOOKUP(AF128,'Preisindizes Strom 2024 Bas.''21'!$AQ$8:$AU$91,4,FALSE)),0,VLOOKUP(AF128,'Preisindizes Strom 2024 Bas.''21'!$AQ$8:$AU$91,4,FALSE))</f>
        <v>35.799999999999997</v>
      </c>
      <c r="AG133" s="232">
        <f>IF(ISNA(VLOOKUP(AG128,'Preisindizes Strom 2024 Bas.''21'!$AQ$8:$AU$91,4,FALSE)),0,VLOOKUP(AG128,'Preisindizes Strom 2024 Bas.''21'!$AQ$8:$AU$91,4,FALSE))</f>
        <v>38</v>
      </c>
      <c r="AH133" s="232">
        <f>IF(ISNA(VLOOKUP(AH128,'Preisindizes Strom 2024 Bas.''21'!$AQ$8:$AU$91,4,FALSE)),0,VLOOKUP(AH128,'Preisindizes Strom 2024 Bas.''21'!$AQ$8:$AU$91,4,FALSE))</f>
        <v>43.2</v>
      </c>
      <c r="AI133" s="232">
        <f>IF(ISNA(VLOOKUP(AI128,'Preisindizes Strom 2024 Bas.''21'!$AQ$8:$AU$91,4,FALSE)),0,VLOOKUP(AI128,'Preisindizes Strom 2024 Bas.''21'!$AQ$8:$AU$91,4,FALSE))</f>
        <v>45.1</v>
      </c>
      <c r="AJ133" s="232">
        <f>IF(ISNA(VLOOKUP(AJ128,'Preisindizes Strom 2024 Bas.''21'!$AQ$8:$AU$91,4,FALSE)),0,VLOOKUP(AJ128,'Preisindizes Strom 2024 Bas.''21'!$AQ$8:$AU$91,4,FALSE))</f>
        <v>46.8</v>
      </c>
      <c r="AK133" s="232">
        <f>IF(ISNA(VLOOKUP(AK128,'Preisindizes Strom 2024 Bas.''21'!$AQ$8:$AU$91,4,FALSE)),0,VLOOKUP(AK128,'Preisindizes Strom 2024 Bas.''21'!$AQ$8:$AU$91,4,FALSE))</f>
        <v>48.1</v>
      </c>
      <c r="AL133" s="232">
        <f>IF(ISNA(VLOOKUP(AL128,'Preisindizes Strom 2024 Bas.''21'!$AQ$8:$AU$91,4,FALSE)),0,VLOOKUP(AL128,'Preisindizes Strom 2024 Bas.''21'!$AQ$8:$AU$91,4,FALSE))</f>
        <v>48.7</v>
      </c>
      <c r="AM133" s="232">
        <f>IF(ISNA(VLOOKUP(AM128,'Preisindizes Strom 2024 Bas.''21'!$AQ$8:$AU$91,4,FALSE)),0,VLOOKUP(AM128,'Preisindizes Strom 2024 Bas.''21'!$AQ$8:$AU$91,4,FALSE))</f>
        <v>50.5</v>
      </c>
      <c r="AN133" s="232">
        <f>IF(ISNA(VLOOKUP(AN128,'Preisindizes Strom 2024 Bas.''21'!$AQ$8:$AU$91,4,FALSE)),0,VLOOKUP(AN128,'Preisindizes Strom 2024 Bas.''21'!$AQ$8:$AU$91,4,FALSE))</f>
        <v>53.8</v>
      </c>
      <c r="AO133" s="232">
        <f>IF(ISNA(VLOOKUP(AO128,'Preisindizes Strom 2024 Bas.''21'!$AQ$8:$AU$91,4,FALSE)),0,VLOOKUP(AO128,'Preisindizes Strom 2024 Bas.''21'!$AQ$8:$AU$91,4,FALSE))</f>
        <v>57.4</v>
      </c>
      <c r="AP133" s="232">
        <f>IF(ISNA(VLOOKUP(AP128,'Preisindizes Strom 2024 Bas.''21'!$AQ$8:$AU$91,4,FALSE)),0,VLOOKUP(AP128,'Preisindizes Strom 2024 Bas.''21'!$AQ$8:$AU$91,4,FALSE))</f>
        <v>61</v>
      </c>
      <c r="AQ133" s="232">
        <f>IF(ISNA(VLOOKUP(AQ128,'Preisindizes Strom 2024 Bas.''21'!$AQ$8:$AU$91,4,FALSE)),0,VLOOKUP(AQ128,'Preisindizes Strom 2024 Bas.''21'!$AQ$8:$AU$91,4,FALSE))</f>
        <v>62.1</v>
      </c>
      <c r="AR133" s="232">
        <f>IF(ISNA(VLOOKUP(AR128,'Preisindizes Strom 2024 Bas.''21'!$AQ$8:$AU$91,4,FALSE)),0,VLOOKUP(AR128,'Preisindizes Strom 2024 Bas.''21'!$AQ$8:$AU$91,4,FALSE))</f>
        <v>63.9</v>
      </c>
      <c r="AS133" s="232">
        <f>IF(ISNA(VLOOKUP(AS128,'Preisindizes Strom 2024 Bas.''21'!$AQ$8:$AU$91,4,FALSE)),0,VLOOKUP(AS128,'Preisindizes Strom 2024 Bas.''21'!$AQ$8:$AU$91,4,FALSE))</f>
        <v>65.3</v>
      </c>
      <c r="AT133" s="232">
        <f>IF(ISNA(VLOOKUP(AT128,'Preisindizes Strom 2024 Bas.''21'!$AQ$8:$AU$91,4,FALSE)),0,VLOOKUP(AT128,'Preisindizes Strom 2024 Bas.''21'!$AQ$8:$AU$91,4,FALSE))</f>
        <v>64.8</v>
      </c>
      <c r="AU133" s="232">
        <f>IF(ISNA(VLOOKUP(AU128,'Preisindizes Strom 2024 Bas.''21'!$AQ$8:$AU$91,4,FALSE)),0,VLOOKUP(AU128,'Preisindizes Strom 2024 Bas.''21'!$AQ$8:$AU$91,4,FALSE))</f>
        <v>63.3</v>
      </c>
      <c r="AV133" s="232">
        <f>IF(ISNA(VLOOKUP(AV128,'Preisindizes Strom 2024 Bas.''21'!$AQ$8:$AU$91,4,FALSE)),0,VLOOKUP(AV128,'Preisindizes Strom 2024 Bas.''21'!$AQ$8:$AU$91,4,FALSE))</f>
        <v>64.2</v>
      </c>
      <c r="AW133" s="232">
        <f>IF(ISNA(VLOOKUP(AW128,'Preisindizes Strom 2024 Bas.''21'!$AQ$8:$AU$91,4,FALSE)),0,VLOOKUP(AW128,'Preisindizes Strom 2024 Bas.''21'!$AQ$8:$AU$91,4,FALSE))</f>
        <v>65.900000000000006</v>
      </c>
      <c r="AX133" s="232">
        <f>IF(ISNA(VLOOKUP(AX128,'Preisindizes Strom 2024 Bas.''21'!$AQ$8:$AU$91,4,FALSE)),0,VLOOKUP(AX128,'Preisindizes Strom 2024 Bas.''21'!$AQ$8:$AU$91,4,FALSE))</f>
        <v>66.900000000000006</v>
      </c>
      <c r="AY133" s="232">
        <f>IF(ISNA(VLOOKUP(AY128,'Preisindizes Strom 2024 Bas.''21'!$AQ$8:$AU$91,4,FALSE)),0,VLOOKUP(AY128,'Preisindizes Strom 2024 Bas.''21'!$AQ$8:$AU$91,4,FALSE))</f>
        <v>68.400000000000006</v>
      </c>
      <c r="AZ133" s="232">
        <f>IF(ISNA(VLOOKUP(AZ128,'Preisindizes Strom 2024 Bas.''21'!$AQ$8:$AU$91,4,FALSE)),0,VLOOKUP(AZ128,'Preisindizes Strom 2024 Bas.''21'!$AQ$8:$AU$91,4,FALSE))</f>
        <v>69.400000000000006</v>
      </c>
      <c r="BA133" s="232">
        <f>IF(ISNA(VLOOKUP(BA128,'Preisindizes Strom 2024 Bas.''21'!$AQ$8:$AU$91,4,FALSE)),0,VLOOKUP(BA128,'Preisindizes Strom 2024 Bas.''21'!$AQ$8:$AU$91,4,FALSE))</f>
        <v>69.400000000000006</v>
      </c>
      <c r="BB133" s="232">
        <f>IF(ISNA(VLOOKUP(BB128,'Preisindizes Strom 2024 Bas.''21'!$AQ$8:$AU$91,4,FALSE)),0,VLOOKUP(BB128,'Preisindizes Strom 2024 Bas.''21'!$AQ$8:$AU$91,4,FALSE))</f>
        <v>69.599999999999994</v>
      </c>
      <c r="BC133" s="232">
        <f>IF(ISNA(VLOOKUP(BC128,'Preisindizes Strom 2024 Bas.''21'!$AQ$8:$AU$91,4,FALSE)),0,VLOOKUP(BC128,'Preisindizes Strom 2024 Bas.''21'!$AQ$8:$AU$91,4,FALSE))</f>
        <v>70.900000000000006</v>
      </c>
      <c r="BD133" s="232">
        <f>IF(ISNA(VLOOKUP(BD128,'Preisindizes Strom 2024 Bas.''21'!$AQ$8:$AU$91,4,FALSE)),0,VLOOKUP(BD128,'Preisindizes Strom 2024 Bas.''21'!$AQ$8:$AU$91,4,FALSE))</f>
        <v>69.7</v>
      </c>
      <c r="BE133" s="232">
        <f>IF(ISNA(VLOOKUP(BE128,'Preisindizes Strom 2024 Bas.''21'!$AQ$8:$AU$91,4,FALSE)),0,VLOOKUP(BE128,'Preisindizes Strom 2024 Bas.''21'!$AQ$8:$AU$91,4,FALSE))</f>
        <v>70.5</v>
      </c>
      <c r="BF133" s="232">
        <f>IF(ISNA(VLOOKUP(BF128,'Preisindizes Strom 2024 Bas.''21'!$AQ$8:$AU$91,4,FALSE)),0,VLOOKUP(BF128,'Preisindizes Strom 2024 Bas.''21'!$AQ$8:$AU$91,4,FALSE))</f>
        <v>70.5</v>
      </c>
      <c r="BG133" s="232">
        <f>IF(ISNA(VLOOKUP(BG128,'Preisindizes Strom 2024 Bas.''21'!$AQ$8:$AU$91,4,FALSE)),0,VLOOKUP(BG128,'Preisindizes Strom 2024 Bas.''21'!$AQ$8:$AU$91,4,FALSE))</f>
        <v>69.400000000000006</v>
      </c>
      <c r="BH133" s="232">
        <f>IF(ISNA(VLOOKUP(BH128,'Preisindizes Strom 2024 Bas.''21'!$AQ$8:$AU$91,4,FALSE)),0,VLOOKUP(BH128,'Preisindizes Strom 2024 Bas.''21'!$AQ$8:$AU$91,4,FALSE))</f>
        <v>70.7</v>
      </c>
      <c r="BI133" s="232">
        <f>IF(ISNA(VLOOKUP(BI128,'Preisindizes Strom 2024 Bas.''21'!$AQ$8:$AU$91,4,FALSE)),0,VLOOKUP(BI128,'Preisindizes Strom 2024 Bas.''21'!$AQ$8:$AU$91,4,FALSE))</f>
        <v>73</v>
      </c>
      <c r="BJ133" s="232">
        <f>IF(ISNA(VLOOKUP(BJ128,'Preisindizes Strom 2024 Bas.''21'!$AQ$8:$AU$91,4,FALSE)),0,VLOOKUP(BJ128,'Preisindizes Strom 2024 Bas.''21'!$AQ$8:$AU$91,4,FALSE))</f>
        <v>72.599999999999994</v>
      </c>
      <c r="BK133" s="232">
        <f>IF(ISNA(VLOOKUP(BK128,'Preisindizes Strom 2024 Bas.''21'!$AQ$8:$AU$91,4,FALSE)),0,VLOOKUP(BK128,'Preisindizes Strom 2024 Bas.''21'!$AQ$8:$AU$91,4,FALSE))</f>
        <v>73.7</v>
      </c>
      <c r="BL133" s="232">
        <f>IF(ISNA(VLOOKUP(BL128,'Preisindizes Strom 2024 Bas.''21'!$AQ$8:$AU$91,4,FALSE)),0,VLOOKUP(BL128,'Preisindizes Strom 2024 Bas.''21'!$AQ$8:$AU$91,4,FALSE))</f>
        <v>74.7</v>
      </c>
      <c r="BM133" s="232">
        <f>IF(ISNA(VLOOKUP(BM128,'Preisindizes Strom 2024 Bas.''21'!$AQ$8:$AU$91,4,FALSE)),0,VLOOKUP(BM128,'Preisindizes Strom 2024 Bas.''21'!$AQ$8:$AU$91,4,FALSE))</f>
        <v>77.599999999999994</v>
      </c>
      <c r="BN133" s="232">
        <f>IF(ISNA(VLOOKUP(BN128,'Preisindizes Strom 2024 Bas.''21'!$AQ$8:$AU$91,4,FALSE)),0,VLOOKUP(BN128,'Preisindizes Strom 2024 Bas.''21'!$AQ$8:$AU$91,4,FALSE))</f>
        <v>81.7</v>
      </c>
      <c r="BO133" s="232">
        <f>IF(ISNA(VLOOKUP(BO128,'Preisindizes Strom 2024 Bas.''21'!$AQ$8:$AU$91,4,FALSE)),0,VLOOKUP(BO128,'Preisindizes Strom 2024 Bas.''21'!$AQ$8:$AU$91,4,FALSE))</f>
        <v>82.7</v>
      </c>
      <c r="BP133" s="232">
        <f>IF(ISNA(VLOOKUP(BP128,'Preisindizes Strom 2024 Bas.''21'!$AQ$8:$AU$91,4,FALSE)),0,VLOOKUP(BP128,'Preisindizes Strom 2024 Bas.''21'!$AQ$8:$AU$91,4,FALSE))</f>
        <v>86.9</v>
      </c>
      <c r="BQ133" s="232">
        <f>IF(ISNA(VLOOKUP(BQ128,'Preisindizes Strom 2024 Bas.''21'!$AQ$8:$AU$91,4,FALSE)),0,VLOOKUP(BQ128,'Preisindizes Strom 2024 Bas.''21'!$AQ$8:$AU$91,4,FALSE))</f>
        <v>84</v>
      </c>
      <c r="BR133" s="232">
        <f>IF(ISNA(VLOOKUP(BR128,'Preisindizes Strom 2024 Bas.''21'!$AQ$8:$AU$91,4,FALSE)),0,VLOOKUP(BR128,'Preisindizes Strom 2024 Bas.''21'!$AQ$8:$AU$91,4,FALSE))</f>
        <v>84.7</v>
      </c>
      <c r="BS133" s="232">
        <f>IF(ISNA(VLOOKUP(BS128,'Preisindizes Strom 2024 Bas.''21'!$AQ$8:$AU$91,4,FALSE)),0,VLOOKUP(BS128,'Preisindizes Strom 2024 Bas.''21'!$AQ$8:$AU$91,4,FALSE))</f>
        <v>88.8</v>
      </c>
      <c r="BT133" s="232">
        <f>IF(ISNA(VLOOKUP(BT128,'Preisindizes Strom 2024 Bas.''21'!$AQ$8:$AU$91,4,FALSE)),0,VLOOKUP(BT128,'Preisindizes Strom 2024 Bas.''21'!$AQ$8:$AU$91,4,FALSE))</f>
        <v>90</v>
      </c>
      <c r="BU133" s="232">
        <f>IF(ISNA(VLOOKUP(BU128,'Preisindizes Strom 2024 Bas.''21'!$AQ$8:$AU$91,4,FALSE)),0,VLOOKUP(BU128,'Preisindizes Strom 2024 Bas.''21'!$AQ$8:$AU$91,4,FALSE))</f>
        <v>90.1</v>
      </c>
      <c r="BV133" s="232">
        <f>IF(ISNA(VLOOKUP(BV128,'Preisindizes Strom 2024 Bas.''21'!$AQ$8:$AU$91,4,FALSE)),0,VLOOKUP(BV128,'Preisindizes Strom 2024 Bas.''21'!$AQ$8:$AU$91,4,FALSE))</f>
        <v>89.5</v>
      </c>
      <c r="BW133" s="232">
        <f>IF(ISNA(VLOOKUP(BW128,'Preisindizes Strom 2024 Bas.''21'!$AQ$8:$AU$91,4,FALSE)),0,VLOOKUP(BW128,'Preisindizes Strom 2024 Bas.''21'!$AQ$8:$AU$91,4,FALSE))</f>
        <v>88.3</v>
      </c>
      <c r="BX133" s="232">
        <f>IF(ISNA(VLOOKUP(BX128,'Preisindizes Strom 2024 Bas.''21'!$AQ$8:$AU$91,4,FALSE)),0,VLOOKUP(BX128,'Preisindizes Strom 2024 Bas.''21'!$AQ$8:$AU$91,4,FALSE))</f>
        <v>87.1</v>
      </c>
      <c r="BY133" s="232">
        <f>IF(ISNA(VLOOKUP(BY128,'Preisindizes Strom 2024 Bas.''21'!$AQ$8:$AU$91,4,FALSE)),0,VLOOKUP(BY128,'Preisindizes Strom 2024 Bas.''21'!$AQ$8:$AU$91,4,FALSE))</f>
        <v>89.3</v>
      </c>
      <c r="BZ133" s="232">
        <f>IF(ISNA(VLOOKUP(BZ128,'Preisindizes Strom 2024 Bas.''21'!$AQ$8:$AU$91,4,FALSE)),0,VLOOKUP(BZ128,'Preisindizes Strom 2024 Bas.''21'!$AQ$8:$AU$91,4,FALSE))</f>
        <v>91.4</v>
      </c>
      <c r="CA133" s="232">
        <f>IF(ISNA(VLOOKUP(CA128,'Preisindizes Strom 2024 Bas.''21'!$AQ$8:$AU$91,4,FALSE)),0,VLOOKUP(CA128,'Preisindizes Strom 2024 Bas.''21'!$AQ$8:$AU$91,4,FALSE))</f>
        <v>92.5</v>
      </c>
      <c r="CB133" s="232">
        <f>IF(ISNA(VLOOKUP(CB128,'Preisindizes Strom 2024 Bas.''21'!$AQ$8:$AU$91,4,FALSE)),0,VLOOKUP(CB128,'Preisindizes Strom 2024 Bas.''21'!$AQ$8:$AU$91,4,FALSE))</f>
        <v>92.1</v>
      </c>
      <c r="CC133" s="232">
        <f>IF(ISNA(VLOOKUP(CC128,'Preisindizes Strom 2024 Bas.''21'!$AQ$8:$AU$91,4,FALSE)),0,VLOOKUP(CC128,'Preisindizes Strom 2024 Bas.''21'!$AQ$8:$AU$91,4,FALSE))</f>
        <v>100</v>
      </c>
      <c r="CD133" s="232">
        <f>IF(ISNA(VLOOKUP(CD128,'Preisindizes Strom 2024 Bas.''21'!$AQ$8:$AU$91,4,FALSE)),0,VLOOKUP(CD128,'Preisindizes Strom 2024 Bas.''21'!$AQ$8:$AU$91,4,FALSE))</f>
        <v>128.9</v>
      </c>
      <c r="CE133" s="232">
        <f>IF(ISNA(VLOOKUP(CE128,'Preisindizes Strom 2024 Bas.''21'!$AQ$8:$AU$91,4,FALSE)),0,VLOOKUP(CE128,'Preisindizes Strom 2024 Bas.''21'!$AQ$8:$AU$91,4,FALSE))</f>
        <v>130.4</v>
      </c>
      <c r="CF133" s="232">
        <f>IF(ISNA(VLOOKUP(CF128,'Preisindizes Strom 2024 Bas.''21'!$AQ$8:$AU$91,4,FALSE)),0,VLOOKUP(CF128,'Preisindizes Strom 2024 Bas.''21'!$AQ$8:$AU$91,4,FALSE))</f>
        <v>128.19999999999999</v>
      </c>
    </row>
    <row r="134" spans="2:84" x14ac:dyDescent="0.2">
      <c r="B134" s="1" t="s">
        <v>376</v>
      </c>
      <c r="AY134" s="263">
        <v>61.9</v>
      </c>
      <c r="AZ134" s="263">
        <v>65</v>
      </c>
      <c r="BA134" s="263">
        <v>67.900000000000006</v>
      </c>
      <c r="BB134" s="263">
        <v>69.7</v>
      </c>
      <c r="BC134" s="263">
        <v>71</v>
      </c>
      <c r="BD134" s="263">
        <v>72</v>
      </c>
      <c r="BE134" s="263">
        <v>73.400000000000006</v>
      </c>
      <c r="BF134" s="263">
        <v>74</v>
      </c>
      <c r="BG134" s="263">
        <v>74.5</v>
      </c>
      <c r="BH134" s="263">
        <v>75.5</v>
      </c>
      <c r="BI134" s="263">
        <v>77</v>
      </c>
      <c r="BJ134" s="263">
        <v>78.099999999999994</v>
      </c>
      <c r="BK134" s="263">
        <v>78.900000000000006</v>
      </c>
      <c r="BL134" s="263">
        <v>80.2</v>
      </c>
      <c r="BM134" s="263">
        <v>81.5</v>
      </c>
      <c r="BN134" s="263">
        <v>82.8</v>
      </c>
      <c r="BO134" s="263">
        <v>84.7</v>
      </c>
      <c r="BP134" s="263">
        <v>86.9</v>
      </c>
      <c r="BQ134" s="263">
        <v>87.2</v>
      </c>
      <c r="BR134" s="263">
        <v>88.1</v>
      </c>
      <c r="BS134" s="263">
        <v>90</v>
      </c>
      <c r="BT134" s="263">
        <v>91.7</v>
      </c>
      <c r="BU134" s="263">
        <v>93.1</v>
      </c>
      <c r="BV134" s="263">
        <v>94</v>
      </c>
      <c r="BW134" s="263">
        <v>94.5</v>
      </c>
      <c r="BX134" s="263">
        <v>95</v>
      </c>
      <c r="BY134" s="263">
        <v>96.4</v>
      </c>
      <c r="BZ134" s="263">
        <v>98.1</v>
      </c>
      <c r="CA134" s="263">
        <v>99.5</v>
      </c>
      <c r="CB134" s="263">
        <v>100</v>
      </c>
      <c r="CC134" s="263">
        <v>103.1</v>
      </c>
      <c r="CD134" s="263">
        <v>110.2</v>
      </c>
      <c r="CE134" s="263">
        <v>116.7</v>
      </c>
      <c r="CF134" s="263">
        <v>119.3</v>
      </c>
    </row>
  </sheetData>
  <sheetProtection algorithmName="SHA-512" hashValue="WI2jTGVCK6YRyUNy5oO8Ap3hMSDx4Ubzh4WCkcB12Ykh/VP1l//aNVj/4UY0Ectp/ON3iadU0wzOVhd9/MUZmg==" saltValue="ELCQd03PfS2uJszIFFW3PQ==" spinCount="100000" sheet="1" objects="1" scenarios="1"/>
  <conditionalFormatting sqref="D26:CD32">
    <cfRule type="cellIs" dxfId="4" priority="3" operator="notEqual">
      <formula>0</formula>
    </cfRule>
  </conditionalFormatting>
  <conditionalFormatting sqref="D41:CF45">
    <cfRule type="cellIs" dxfId="3" priority="1" operator="notEqual">
      <formula>0</formula>
    </cfRule>
  </conditionalFormatting>
  <conditionalFormatting sqref="CE26:CF30">
    <cfRule type="cellIs" dxfId="2" priority="2" operator="notEqual">
      <formula>0</formula>
    </cfRule>
  </conditionalFormatting>
  <pageMargins left="0.70866141732283472" right="0.70866141732283472" top="0.74803149606299213" bottom="0.74803149606299213" header="0.31496062992125984" footer="0.31496062992125984"/>
  <pageSetup paperSize="9" scale="12" fitToHeight="0" orientation="landscape" horizontalDpi="4294967292"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HF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819F7-7795-4F0A-8E83-A46BE349EC7E}">
  <sheetPr>
    <tabColor theme="6"/>
    <pageSetUpPr fitToPage="1"/>
  </sheetPr>
  <dimension ref="A1:AU140"/>
  <sheetViews>
    <sheetView zoomScale="85" zoomScaleNormal="85" workbookViewId="0">
      <pane xSplit="2" ySplit="15" topLeftCell="F16" activePane="bottomRight" state="frozen"/>
      <selection pane="topRight" activeCell="C1" sqref="C1"/>
      <selection pane="bottomLeft" activeCell="A16" sqref="A16"/>
      <selection pane="bottomRight" activeCell="AY1" sqref="AY1"/>
    </sheetView>
  </sheetViews>
  <sheetFormatPr baseColWidth="10" defaultColWidth="11.42578125" defaultRowHeight="12.75" x14ac:dyDescent="0.2"/>
  <cols>
    <col min="1" max="1" width="6.7109375" style="1" customWidth="1"/>
    <col min="2" max="2" width="6.42578125" style="86" customWidth="1"/>
    <col min="3" max="7" width="23.140625" style="1" customWidth="1"/>
    <col min="8" max="8" width="9.7109375" style="1" customWidth="1"/>
    <col min="9" max="9" width="6.7109375" style="1" customWidth="1"/>
    <col min="10" max="10" width="9.7109375" style="86" customWidth="1"/>
    <col min="11" max="17" width="23.140625" style="1" customWidth="1"/>
    <col min="18" max="18" width="9.7109375" style="1" customWidth="1"/>
    <col min="19" max="19" width="6.7109375" style="1" customWidth="1"/>
    <col min="20" max="20" width="9.7109375" style="86" customWidth="1"/>
    <col min="21" max="30" width="23.140625" style="1" customWidth="1"/>
    <col min="31" max="31" width="9.7109375" style="1" customWidth="1"/>
    <col min="32" max="32" width="6.7109375" style="1" customWidth="1"/>
    <col min="33" max="33" width="9.7109375" style="86" customWidth="1"/>
    <col min="34" max="40" width="23.140625" style="1" customWidth="1"/>
    <col min="41" max="41" width="9.7109375" style="1" customWidth="1"/>
    <col min="42" max="42" width="6.7109375" style="1" customWidth="1"/>
    <col min="43" max="43" width="9.7109375" style="86" customWidth="1"/>
    <col min="44" max="46" width="23.140625" style="1" customWidth="1"/>
    <col min="47" max="47" width="9.7109375" style="1" customWidth="1"/>
    <col min="48" max="16384" width="11.42578125" style="1"/>
  </cols>
  <sheetData>
    <row r="1" spans="1:47" x14ac:dyDescent="0.2">
      <c r="A1" s="58"/>
      <c r="B1" s="226"/>
      <c r="C1" s="43"/>
      <c r="D1" s="43"/>
      <c r="E1" s="43"/>
      <c r="F1" s="43"/>
      <c r="G1" s="43"/>
      <c r="H1" s="43"/>
      <c r="I1" s="43"/>
      <c r="J1" s="226"/>
      <c r="K1" s="43"/>
      <c r="L1" s="43"/>
      <c r="M1" s="43"/>
      <c r="N1" s="43"/>
      <c r="O1" s="43"/>
      <c r="P1" s="43"/>
      <c r="Q1" s="43"/>
      <c r="R1" s="43"/>
      <c r="S1" s="43"/>
      <c r="T1" s="226"/>
      <c r="U1" s="43"/>
      <c r="V1" s="43"/>
      <c r="W1" s="43"/>
      <c r="X1" s="43"/>
      <c r="Y1" s="43"/>
      <c r="Z1" s="43"/>
      <c r="AA1" s="43"/>
      <c r="AB1" s="43"/>
      <c r="AC1" s="43"/>
      <c r="AD1" s="43"/>
      <c r="AE1" s="43"/>
      <c r="AF1" s="43"/>
      <c r="AG1" s="226"/>
      <c r="AH1" s="43"/>
      <c r="AI1" s="43"/>
      <c r="AJ1" s="43"/>
      <c r="AK1" s="43"/>
      <c r="AL1" s="43"/>
      <c r="AM1" s="43"/>
      <c r="AN1" s="43"/>
      <c r="AO1" s="43"/>
      <c r="AP1" s="43"/>
      <c r="AQ1" s="226"/>
      <c r="AR1" s="43"/>
      <c r="AS1" s="43"/>
      <c r="AT1" s="43"/>
      <c r="AU1" s="43"/>
    </row>
    <row r="2" spans="1:47" x14ac:dyDescent="0.2">
      <c r="A2" s="58"/>
      <c r="B2" s="226"/>
      <c r="E2" s="43"/>
      <c r="F2" s="43"/>
      <c r="G2" s="43"/>
      <c r="H2" s="43"/>
      <c r="I2" s="43"/>
      <c r="J2" s="226"/>
      <c r="K2" s="43"/>
      <c r="L2" s="43"/>
      <c r="M2" s="43"/>
      <c r="N2" s="43"/>
      <c r="O2" s="43"/>
      <c r="P2" s="43"/>
      <c r="Q2" s="43"/>
      <c r="R2" s="43"/>
      <c r="S2" s="43"/>
      <c r="T2" s="226"/>
      <c r="U2" s="43"/>
      <c r="V2" s="43"/>
      <c r="W2" s="43"/>
      <c r="X2" s="43"/>
      <c r="Y2" s="43"/>
      <c r="Z2" s="43"/>
      <c r="AA2" s="43"/>
      <c r="AB2" s="43"/>
      <c r="AC2" s="43"/>
      <c r="AD2" s="43"/>
      <c r="AE2" s="43"/>
      <c r="AF2" s="43"/>
      <c r="AG2" s="226"/>
      <c r="AH2" s="43"/>
      <c r="AI2" s="43"/>
      <c r="AJ2" s="43"/>
      <c r="AK2" s="43"/>
      <c r="AL2" s="43"/>
      <c r="AM2" s="43"/>
      <c r="AN2" s="43"/>
      <c r="AO2" s="43"/>
      <c r="AP2" s="43"/>
      <c r="AQ2" s="226"/>
      <c r="AR2" s="43"/>
      <c r="AS2" s="43"/>
      <c r="AT2" s="43"/>
      <c r="AU2" s="43"/>
    </row>
    <row r="3" spans="1:47" x14ac:dyDescent="0.2">
      <c r="A3" s="56" t="str">
        <f>Start!$C$6</f>
        <v>Preisindizes nach § 6a Gas-&amp; StromNEV für 2024</v>
      </c>
      <c r="B3" s="226"/>
      <c r="C3" s="43"/>
      <c r="D3" s="43"/>
      <c r="E3" s="43"/>
      <c r="F3" s="43"/>
      <c r="G3" s="43"/>
      <c r="H3" s="226"/>
      <c r="I3" s="43"/>
      <c r="J3" s="226"/>
      <c r="K3" s="43"/>
      <c r="L3" s="43"/>
      <c r="M3" s="43"/>
      <c r="N3" s="43"/>
      <c r="O3" s="43"/>
      <c r="P3" s="43"/>
      <c r="Q3" s="43"/>
      <c r="R3" s="226"/>
      <c r="S3" s="43"/>
      <c r="T3" s="226"/>
      <c r="U3" s="43"/>
      <c r="V3" s="43"/>
      <c r="W3" s="43"/>
      <c r="X3" s="43"/>
      <c r="Y3" s="43"/>
      <c r="Z3" s="43"/>
      <c r="AA3" s="43"/>
      <c r="AB3" s="43"/>
      <c r="AC3" s="43"/>
      <c r="AD3" s="43"/>
      <c r="AE3" s="226"/>
      <c r="AF3" s="43"/>
      <c r="AG3" s="226"/>
      <c r="AH3" s="43"/>
      <c r="AI3" s="43"/>
      <c r="AJ3" s="43"/>
      <c r="AK3" s="43"/>
      <c r="AL3" s="43"/>
      <c r="AM3" s="43"/>
      <c r="AN3" s="43"/>
      <c r="AO3" s="43"/>
      <c r="AP3" s="43"/>
      <c r="AQ3" s="226"/>
      <c r="AR3" s="43"/>
      <c r="AS3" s="43"/>
      <c r="AT3" s="43"/>
      <c r="AU3" s="43"/>
    </row>
    <row r="4" spans="1:47" x14ac:dyDescent="0.2">
      <c r="A4" s="57" t="s">
        <v>418</v>
      </c>
      <c r="B4" s="226"/>
      <c r="C4" s="43"/>
      <c r="D4" s="43"/>
      <c r="E4" s="43"/>
      <c r="F4" s="43"/>
      <c r="G4" s="43"/>
      <c r="H4" s="43"/>
      <c r="I4" s="43"/>
      <c r="J4" s="226"/>
      <c r="K4" s="43"/>
      <c r="L4" s="43"/>
      <c r="M4" s="43"/>
      <c r="N4" s="43"/>
      <c r="O4" s="43"/>
      <c r="P4" s="43"/>
      <c r="Q4" s="43"/>
      <c r="R4" s="43"/>
      <c r="S4" s="43"/>
      <c r="T4" s="226"/>
      <c r="U4" s="43"/>
      <c r="V4" s="43"/>
      <c r="W4" s="43"/>
      <c r="X4" s="43"/>
      <c r="Y4" s="43"/>
      <c r="Z4" s="43"/>
      <c r="AA4" s="43"/>
      <c r="AB4" s="43"/>
      <c r="AC4" s="43"/>
      <c r="AD4" s="43"/>
      <c r="AE4" s="43"/>
      <c r="AF4" s="43"/>
      <c r="AG4" s="226"/>
      <c r="AH4" s="43"/>
      <c r="AI4" s="43"/>
      <c r="AJ4" s="43"/>
      <c r="AK4" s="43"/>
      <c r="AL4" s="43"/>
      <c r="AM4" s="43"/>
      <c r="AN4" s="43"/>
      <c r="AO4" s="43"/>
      <c r="AP4" s="43"/>
      <c r="AQ4" s="226"/>
      <c r="AR4" s="43"/>
      <c r="AS4" s="43"/>
      <c r="AT4" s="43"/>
      <c r="AU4" s="43"/>
    </row>
    <row r="5" spans="1:47" x14ac:dyDescent="0.2">
      <c r="A5" s="57" t="s">
        <v>89</v>
      </c>
      <c r="B5" s="312" t="s">
        <v>407</v>
      </c>
      <c r="C5" s="227"/>
      <c r="D5" s="43"/>
      <c r="E5" s="43"/>
      <c r="F5" s="43"/>
      <c r="G5" s="43"/>
      <c r="H5" s="43"/>
      <c r="I5" s="43"/>
      <c r="J5" s="226"/>
      <c r="K5" s="43"/>
      <c r="L5" s="43"/>
      <c r="M5" s="43"/>
      <c r="N5" s="43"/>
      <c r="O5" s="43"/>
      <c r="P5" s="43"/>
      <c r="Q5" s="43"/>
      <c r="R5" s="43"/>
      <c r="S5" s="43"/>
      <c r="T5" s="226"/>
      <c r="U5" s="43"/>
      <c r="V5" s="43"/>
      <c r="W5" s="43"/>
      <c r="X5" s="43"/>
      <c r="Y5" s="43"/>
      <c r="Z5" s="43"/>
      <c r="AA5" s="43"/>
      <c r="AB5" s="43"/>
      <c r="AC5" s="43"/>
      <c r="AD5" s="43"/>
      <c r="AE5" s="43"/>
      <c r="AF5" s="43"/>
      <c r="AG5" s="226"/>
      <c r="AH5" s="43"/>
      <c r="AI5" s="43"/>
      <c r="AJ5" s="43"/>
      <c r="AK5" s="43"/>
      <c r="AL5" s="43"/>
      <c r="AM5" s="43"/>
      <c r="AN5" s="43"/>
      <c r="AO5" s="43"/>
      <c r="AP5" s="43"/>
      <c r="AQ5" s="226"/>
      <c r="AR5" s="43"/>
      <c r="AS5" s="43"/>
      <c r="AT5" s="43"/>
      <c r="AU5" s="43"/>
    </row>
    <row r="6" spans="1:47" x14ac:dyDescent="0.2">
      <c r="B6" s="226"/>
      <c r="C6" s="43"/>
      <c r="D6" s="43"/>
      <c r="E6" s="43"/>
      <c r="F6" s="43"/>
      <c r="G6" s="43"/>
      <c r="H6" s="43"/>
      <c r="I6" s="43"/>
      <c r="J6" s="226"/>
      <c r="K6" s="43"/>
      <c r="L6" s="43"/>
      <c r="M6" s="43"/>
      <c r="N6" s="43"/>
      <c r="O6" s="43"/>
      <c r="P6" s="43"/>
      <c r="Q6" s="43"/>
      <c r="R6" s="43"/>
      <c r="S6" s="43"/>
      <c r="T6" s="226"/>
      <c r="U6" s="43"/>
      <c r="V6" s="43"/>
      <c r="W6" s="43"/>
      <c r="X6" s="43"/>
      <c r="Y6" s="43"/>
      <c r="Z6" s="43"/>
      <c r="AA6" s="43"/>
      <c r="AB6" s="43"/>
      <c r="AC6" s="43"/>
      <c r="AD6" s="43"/>
      <c r="AE6" s="43"/>
      <c r="AF6" s="43"/>
      <c r="AG6" s="226"/>
      <c r="AH6" s="43"/>
      <c r="AI6" s="43"/>
      <c r="AJ6" s="43"/>
      <c r="AK6" s="43"/>
      <c r="AL6" s="43"/>
      <c r="AM6" s="43"/>
      <c r="AN6" s="43"/>
      <c r="AO6" s="43"/>
      <c r="AP6" s="43"/>
      <c r="AQ6" s="226"/>
      <c r="AR6" s="43"/>
      <c r="AS6" s="43"/>
      <c r="AT6" s="43"/>
      <c r="AU6" s="43"/>
    </row>
    <row r="7" spans="1:47" x14ac:dyDescent="0.2">
      <c r="B7" s="144"/>
      <c r="C7" s="145"/>
      <c r="D7" s="146"/>
      <c r="E7" s="147" t="s">
        <v>305</v>
      </c>
      <c r="F7" s="145"/>
      <c r="G7" s="145"/>
      <c r="H7" s="148"/>
      <c r="I7" s="228"/>
      <c r="J7" s="144"/>
      <c r="K7" s="145"/>
      <c r="L7" s="145"/>
      <c r="M7" s="146"/>
      <c r="N7" s="147" t="s">
        <v>306</v>
      </c>
      <c r="O7" s="145"/>
      <c r="P7" s="145"/>
      <c r="Q7" s="145"/>
      <c r="R7" s="148"/>
      <c r="S7" s="228"/>
      <c r="T7" s="144"/>
      <c r="U7" s="145"/>
      <c r="V7" s="145"/>
      <c r="W7" s="145"/>
      <c r="X7" s="145"/>
      <c r="Y7" s="146" t="s">
        <v>307</v>
      </c>
      <c r="Z7" s="145"/>
      <c r="AA7" s="145"/>
      <c r="AB7" s="145"/>
      <c r="AC7" s="145"/>
      <c r="AD7" s="145"/>
      <c r="AE7" s="148"/>
      <c r="AF7" s="228"/>
      <c r="AG7" s="144"/>
      <c r="AH7" s="145"/>
      <c r="AI7" s="145"/>
      <c r="AJ7" s="145"/>
      <c r="AK7" s="147" t="s">
        <v>308</v>
      </c>
      <c r="AL7" s="145"/>
      <c r="AM7" s="145"/>
      <c r="AN7" s="145"/>
      <c r="AO7" s="148"/>
      <c r="AP7" s="228"/>
      <c r="AQ7" s="144"/>
      <c r="AR7" s="146"/>
      <c r="AS7" s="147" t="s">
        <v>309</v>
      </c>
      <c r="AT7" s="145"/>
      <c r="AU7" s="148"/>
    </row>
    <row r="8" spans="1:47" ht="63.75" x14ac:dyDescent="0.2">
      <c r="B8" s="223" t="s">
        <v>145</v>
      </c>
      <c r="C8" s="132" t="str">
        <f>Übersicht!$B$10</f>
        <v>Gewerbliche Betriebsgebäude, Bauleistungen am Bauwerk ohne USt</v>
      </c>
      <c r="D8" s="133" t="str">
        <f>Übersicht!$B$20</f>
        <v>Gewerbliche Betriebsgebäude, Bauleistungen am Bauwerk, mit USt</v>
      </c>
      <c r="E8" s="133" t="s">
        <v>310</v>
      </c>
      <c r="F8" s="133" t="str">
        <f>Übersicht!$B$22</f>
        <v>Wiederherstellungswerte für 1913/1914 erstellte Wohngebäude</v>
      </c>
      <c r="G8" s="233" t="s">
        <v>311</v>
      </c>
      <c r="H8" s="224" t="s">
        <v>152</v>
      </c>
      <c r="I8" s="229"/>
      <c r="J8" s="225" t="s">
        <v>145</v>
      </c>
      <c r="K8" s="132" t="str">
        <f>Übersicht!$B$11</f>
        <v>Ortskanäle, Bauleistungen am Bauwerk (Tiefbau), ohne USt</v>
      </c>
      <c r="L8" s="133" t="str">
        <f>Übersicht!$B$21</f>
        <v>Ortskanäle, Bauleistungen am Bauwerk (Tiefbau), mit USt</v>
      </c>
      <c r="M8" s="133" t="s">
        <v>154</v>
      </c>
      <c r="N8" s="133" t="str">
        <f>Übersicht!$B$12</f>
        <v>Andere elektrische Leiter für eine Spannung von mehr als 1 000 Volt</v>
      </c>
      <c r="O8" s="133" t="str">
        <f>Übersicht!$B$28</f>
        <v>Kabel</v>
      </c>
      <c r="P8" s="133" t="s">
        <v>312</v>
      </c>
      <c r="Q8" s="233" t="s">
        <v>313</v>
      </c>
      <c r="R8" s="224" t="s">
        <v>152</v>
      </c>
      <c r="S8" s="229"/>
      <c r="T8" s="225" t="s">
        <v>145</v>
      </c>
      <c r="U8" s="132" t="str">
        <f>Übersicht!$B$11</f>
        <v>Ortskanäle, Bauleistungen am Bauwerk (Tiefbau), ohne USt</v>
      </c>
      <c r="V8" s="133" t="str">
        <f>Übersicht!$B$21</f>
        <v>Ortskanäle, Bauleistungen am Bauwerk (Tiefbau), mit USt</v>
      </c>
      <c r="W8" s="133" t="s">
        <v>154</v>
      </c>
      <c r="X8" s="133" t="str">
        <f>Übersicht!$B$12</f>
        <v>Andere elektrische Leiter für eine Spannung von mehr als 1 000 Volt</v>
      </c>
      <c r="Y8" s="133" t="str">
        <f>Übersicht!$B$29</f>
        <v>Isolierte Drähte und Leitungen</v>
      </c>
      <c r="Z8" s="133" t="s">
        <v>314</v>
      </c>
      <c r="AA8" s="133" t="str">
        <f>Übersicht!$B$13</f>
        <v>Türme und Gittermaste, aus Eisen oder Stahl</v>
      </c>
      <c r="AB8" s="133" t="str">
        <f>Übersicht!$B$30</f>
        <v>Fertigteilbauten überwiegend aus Metall, Konstruktionen aus Stahl und Aluminium</v>
      </c>
      <c r="AC8" s="133" t="s">
        <v>315</v>
      </c>
      <c r="AD8" s="233" t="s">
        <v>316</v>
      </c>
      <c r="AE8" s="224" t="s">
        <v>152</v>
      </c>
      <c r="AF8" s="229"/>
      <c r="AG8" s="225" t="s">
        <v>145</v>
      </c>
      <c r="AH8" s="132" t="str">
        <f>Übersicht!$B$11</f>
        <v>Ortskanäle, Bauleistungen am Bauwerk (Tiefbau), ohne USt</v>
      </c>
      <c r="AI8" s="133" t="str">
        <f>Übersicht!$B$21</f>
        <v>Ortskanäle, Bauleistungen am Bauwerk (Tiefbau), mit USt</v>
      </c>
      <c r="AJ8" s="133" t="s">
        <v>154</v>
      </c>
      <c r="AK8" s="133" t="str">
        <f>Übersicht!$B$14</f>
        <v>Erzeugerpreise gewerblicher Produkte gesamt (ohne Mineralölerz.)</v>
      </c>
      <c r="AL8" s="133" t="str">
        <f>Übersicht!$B$31</f>
        <v>Erzeugerpreise gewerblicher Produkte gesamt</v>
      </c>
      <c r="AM8" s="133" t="s">
        <v>157</v>
      </c>
      <c r="AN8" s="233" t="s">
        <v>317</v>
      </c>
      <c r="AO8" s="224" t="s">
        <v>152</v>
      </c>
      <c r="AP8" s="229"/>
      <c r="AQ8" s="225" t="s">
        <v>145</v>
      </c>
      <c r="AR8" s="132" t="str">
        <f>Übersicht!$B$14</f>
        <v>Erzeugerpreise gewerblicher Produkte gesamt (ohne Mineralölerz.)</v>
      </c>
      <c r="AS8" s="133" t="str">
        <f>Übersicht!$B$31</f>
        <v>Erzeugerpreise gewerblicher Produkte gesamt</v>
      </c>
      <c r="AT8" s="233" t="s">
        <v>157</v>
      </c>
      <c r="AU8" s="224" t="s">
        <v>152</v>
      </c>
    </row>
    <row r="9" spans="1:47" hidden="1" x14ac:dyDescent="0.2">
      <c r="B9" s="161">
        <v>2031</v>
      </c>
      <c r="C9" s="153"/>
      <c r="D9" s="154"/>
      <c r="E9" s="154"/>
      <c r="F9" s="154"/>
      <c r="G9" s="155"/>
      <c r="H9" s="156"/>
      <c r="I9" s="229"/>
      <c r="J9" s="161">
        <v>2031</v>
      </c>
      <c r="K9" s="153"/>
      <c r="L9" s="154"/>
      <c r="M9" s="154"/>
      <c r="N9" s="154"/>
      <c r="O9" s="154"/>
      <c r="P9" s="154"/>
      <c r="Q9" s="155"/>
      <c r="R9" s="156"/>
      <c r="S9" s="229"/>
      <c r="T9" s="161">
        <v>2031</v>
      </c>
      <c r="U9" s="153"/>
      <c r="V9" s="154"/>
      <c r="W9" s="154"/>
      <c r="X9" s="154"/>
      <c r="Y9" s="154"/>
      <c r="Z9" s="154"/>
      <c r="AA9" s="154"/>
      <c r="AB9" s="154"/>
      <c r="AC9" s="154"/>
      <c r="AD9" s="155"/>
      <c r="AE9" s="156"/>
      <c r="AF9" s="229"/>
      <c r="AG9" s="161">
        <v>2031</v>
      </c>
      <c r="AH9" s="153"/>
      <c r="AI9" s="154"/>
      <c r="AJ9" s="154"/>
      <c r="AK9" s="154"/>
      <c r="AL9" s="154"/>
      <c r="AM9" s="154"/>
      <c r="AN9" s="155"/>
      <c r="AO9" s="156"/>
      <c r="AP9" s="229"/>
      <c r="AQ9" s="161">
        <v>2031</v>
      </c>
      <c r="AR9" s="153"/>
      <c r="AS9" s="154"/>
      <c r="AT9" s="155"/>
      <c r="AU9" s="156"/>
    </row>
    <row r="10" spans="1:47" hidden="1" x14ac:dyDescent="0.2">
      <c r="B10" s="161">
        <v>2030</v>
      </c>
      <c r="C10" s="153"/>
      <c r="D10" s="154"/>
      <c r="E10" s="154"/>
      <c r="F10" s="154"/>
      <c r="G10" s="155"/>
      <c r="H10" s="156"/>
      <c r="I10" s="229"/>
      <c r="J10" s="161">
        <v>2030</v>
      </c>
      <c r="K10" s="153"/>
      <c r="L10" s="154"/>
      <c r="M10" s="154"/>
      <c r="N10" s="154"/>
      <c r="O10" s="154"/>
      <c r="P10" s="154"/>
      <c r="Q10" s="155"/>
      <c r="R10" s="156"/>
      <c r="S10" s="229"/>
      <c r="T10" s="161">
        <v>2030</v>
      </c>
      <c r="U10" s="153"/>
      <c r="V10" s="154"/>
      <c r="W10" s="154"/>
      <c r="X10" s="154"/>
      <c r="Y10" s="154"/>
      <c r="Z10" s="154"/>
      <c r="AA10" s="154"/>
      <c r="AB10" s="154"/>
      <c r="AC10" s="154"/>
      <c r="AD10" s="155"/>
      <c r="AE10" s="156"/>
      <c r="AF10" s="229"/>
      <c r="AG10" s="161">
        <v>2030</v>
      </c>
      <c r="AH10" s="153"/>
      <c r="AI10" s="154"/>
      <c r="AJ10" s="154"/>
      <c r="AK10" s="154"/>
      <c r="AL10" s="154"/>
      <c r="AM10" s="154"/>
      <c r="AN10" s="155"/>
      <c r="AO10" s="156"/>
      <c r="AP10" s="229"/>
      <c r="AQ10" s="161">
        <v>2030</v>
      </c>
      <c r="AR10" s="153"/>
      <c r="AS10" s="154"/>
      <c r="AT10" s="155"/>
      <c r="AU10" s="156"/>
    </row>
    <row r="11" spans="1:47" hidden="1" x14ac:dyDescent="0.2">
      <c r="B11" s="161">
        <v>2029</v>
      </c>
      <c r="C11" s="153"/>
      <c r="D11" s="154"/>
      <c r="E11" s="154"/>
      <c r="F11" s="154"/>
      <c r="G11" s="155"/>
      <c r="H11" s="156"/>
      <c r="I11" s="229"/>
      <c r="J11" s="161">
        <v>2029</v>
      </c>
      <c r="K11" s="153"/>
      <c r="L11" s="154"/>
      <c r="M11" s="154"/>
      <c r="N11" s="154"/>
      <c r="O11" s="154"/>
      <c r="P11" s="154"/>
      <c r="Q11" s="155"/>
      <c r="R11" s="156"/>
      <c r="S11" s="229"/>
      <c r="T11" s="161">
        <v>2029</v>
      </c>
      <c r="U11" s="153"/>
      <c r="V11" s="154"/>
      <c r="W11" s="154"/>
      <c r="X11" s="154"/>
      <c r="Y11" s="154"/>
      <c r="Z11" s="154"/>
      <c r="AA11" s="154"/>
      <c r="AB11" s="154"/>
      <c r="AC11" s="154"/>
      <c r="AD11" s="155"/>
      <c r="AE11" s="156"/>
      <c r="AF11" s="229"/>
      <c r="AG11" s="161">
        <v>2029</v>
      </c>
      <c r="AH11" s="153"/>
      <c r="AI11" s="154"/>
      <c r="AJ11" s="154"/>
      <c r="AK11" s="154"/>
      <c r="AL11" s="154"/>
      <c r="AM11" s="154"/>
      <c r="AN11" s="155"/>
      <c r="AO11" s="156"/>
      <c r="AP11" s="229"/>
      <c r="AQ11" s="161">
        <v>2029</v>
      </c>
      <c r="AR11" s="153"/>
      <c r="AS11" s="154"/>
      <c r="AT11" s="155"/>
      <c r="AU11" s="156"/>
    </row>
    <row r="12" spans="1:47" hidden="1" x14ac:dyDescent="0.2">
      <c r="B12" s="161">
        <v>2028</v>
      </c>
      <c r="C12" s="153"/>
      <c r="D12" s="154"/>
      <c r="E12" s="154"/>
      <c r="F12" s="154"/>
      <c r="G12" s="155"/>
      <c r="H12" s="156"/>
      <c r="I12" s="229"/>
      <c r="J12" s="161">
        <v>2028</v>
      </c>
      <c r="K12" s="153"/>
      <c r="L12" s="154"/>
      <c r="M12" s="154"/>
      <c r="N12" s="154"/>
      <c r="O12" s="154"/>
      <c r="P12" s="154"/>
      <c r="Q12" s="155"/>
      <c r="R12" s="156"/>
      <c r="S12" s="229"/>
      <c r="T12" s="161">
        <v>2028</v>
      </c>
      <c r="U12" s="153"/>
      <c r="V12" s="154"/>
      <c r="W12" s="154"/>
      <c r="X12" s="154"/>
      <c r="Y12" s="154"/>
      <c r="Z12" s="154"/>
      <c r="AA12" s="154"/>
      <c r="AB12" s="154"/>
      <c r="AC12" s="154"/>
      <c r="AD12" s="155"/>
      <c r="AE12" s="156"/>
      <c r="AF12" s="229"/>
      <c r="AG12" s="161">
        <v>2028</v>
      </c>
      <c r="AH12" s="153"/>
      <c r="AI12" s="154"/>
      <c r="AJ12" s="154"/>
      <c r="AK12" s="154"/>
      <c r="AL12" s="154"/>
      <c r="AM12" s="154"/>
      <c r="AN12" s="155"/>
      <c r="AO12" s="156"/>
      <c r="AP12" s="229"/>
      <c r="AQ12" s="161">
        <v>2028</v>
      </c>
      <c r="AR12" s="153"/>
      <c r="AS12" s="154"/>
      <c r="AT12" s="155"/>
      <c r="AU12" s="156"/>
    </row>
    <row r="13" spans="1:47" hidden="1" x14ac:dyDescent="0.2">
      <c r="B13" s="161">
        <v>2027</v>
      </c>
      <c r="C13" s="153"/>
      <c r="D13" s="154"/>
      <c r="E13" s="154"/>
      <c r="F13" s="154"/>
      <c r="G13" s="155"/>
      <c r="H13" s="156"/>
      <c r="I13" s="229"/>
      <c r="J13" s="161">
        <v>2027</v>
      </c>
      <c r="K13" s="153"/>
      <c r="L13" s="154"/>
      <c r="M13" s="154"/>
      <c r="N13" s="154"/>
      <c r="O13" s="154"/>
      <c r="P13" s="154"/>
      <c r="Q13" s="155"/>
      <c r="R13" s="156"/>
      <c r="S13" s="229"/>
      <c r="T13" s="161">
        <v>2027</v>
      </c>
      <c r="U13" s="153"/>
      <c r="V13" s="154"/>
      <c r="W13" s="154"/>
      <c r="X13" s="154"/>
      <c r="Y13" s="154"/>
      <c r="Z13" s="154"/>
      <c r="AA13" s="154"/>
      <c r="AB13" s="154"/>
      <c r="AC13" s="154"/>
      <c r="AD13" s="155"/>
      <c r="AE13" s="156"/>
      <c r="AF13" s="229"/>
      <c r="AG13" s="161">
        <v>2027</v>
      </c>
      <c r="AH13" s="153"/>
      <c r="AI13" s="154"/>
      <c r="AJ13" s="154"/>
      <c r="AK13" s="154"/>
      <c r="AL13" s="154"/>
      <c r="AM13" s="154"/>
      <c r="AN13" s="155"/>
      <c r="AO13" s="156"/>
      <c r="AP13" s="229"/>
      <c r="AQ13" s="161">
        <v>2027</v>
      </c>
      <c r="AR13" s="153"/>
      <c r="AS13" s="154"/>
      <c r="AT13" s="155"/>
      <c r="AU13" s="156"/>
    </row>
    <row r="14" spans="1:47" hidden="1" x14ac:dyDescent="0.2">
      <c r="B14" s="161">
        <v>2026</v>
      </c>
      <c r="C14" s="153"/>
      <c r="D14" s="154"/>
      <c r="E14" s="154"/>
      <c r="F14" s="154"/>
      <c r="G14" s="155"/>
      <c r="H14" s="156"/>
      <c r="I14" s="43"/>
      <c r="J14" s="161">
        <v>2026</v>
      </c>
      <c r="K14" s="153"/>
      <c r="L14" s="154"/>
      <c r="M14" s="154"/>
      <c r="N14" s="154"/>
      <c r="O14" s="154"/>
      <c r="P14" s="154"/>
      <c r="Q14" s="155"/>
      <c r="R14" s="156"/>
      <c r="S14" s="43"/>
      <c r="T14" s="161">
        <v>2026</v>
      </c>
      <c r="U14" s="153"/>
      <c r="V14" s="154"/>
      <c r="W14" s="154"/>
      <c r="X14" s="154"/>
      <c r="Y14" s="154"/>
      <c r="Z14" s="154"/>
      <c r="AA14" s="154"/>
      <c r="AB14" s="154"/>
      <c r="AC14" s="154"/>
      <c r="AD14" s="155"/>
      <c r="AE14" s="156"/>
      <c r="AF14" s="43"/>
      <c r="AG14" s="161">
        <v>2026</v>
      </c>
      <c r="AH14" s="153"/>
      <c r="AI14" s="154"/>
      <c r="AJ14" s="154"/>
      <c r="AK14" s="154"/>
      <c r="AL14" s="154"/>
      <c r="AM14" s="154"/>
      <c r="AN14" s="155"/>
      <c r="AO14" s="156"/>
      <c r="AQ14" s="161">
        <v>2026</v>
      </c>
      <c r="AR14" s="153"/>
      <c r="AS14" s="154"/>
      <c r="AT14" s="155"/>
      <c r="AU14" s="156"/>
    </row>
    <row r="15" spans="1:47" hidden="1" x14ac:dyDescent="0.2">
      <c r="B15" s="161">
        <v>2025</v>
      </c>
      <c r="C15" s="153"/>
      <c r="D15" s="154"/>
      <c r="E15" s="154"/>
      <c r="F15" s="154"/>
      <c r="G15" s="155"/>
      <c r="H15" s="156"/>
      <c r="I15" s="43"/>
      <c r="J15" s="161">
        <v>2025</v>
      </c>
      <c r="K15" s="153"/>
      <c r="L15" s="154"/>
      <c r="M15" s="154"/>
      <c r="N15" s="154"/>
      <c r="O15" s="154"/>
      <c r="P15" s="154"/>
      <c r="Q15" s="155"/>
      <c r="R15" s="156"/>
      <c r="S15" s="43"/>
      <c r="T15" s="161">
        <v>2025</v>
      </c>
      <c r="U15" s="153"/>
      <c r="V15" s="154"/>
      <c r="W15" s="154"/>
      <c r="X15" s="154"/>
      <c r="Y15" s="154"/>
      <c r="Z15" s="154"/>
      <c r="AA15" s="154"/>
      <c r="AB15" s="154"/>
      <c r="AC15" s="154"/>
      <c r="AD15" s="155"/>
      <c r="AE15" s="156"/>
      <c r="AF15" s="43"/>
      <c r="AG15" s="161">
        <v>2025</v>
      </c>
      <c r="AH15" s="153"/>
      <c r="AI15" s="154"/>
      <c r="AJ15" s="154"/>
      <c r="AK15" s="154"/>
      <c r="AL15" s="154"/>
      <c r="AM15" s="154"/>
      <c r="AN15" s="155"/>
      <c r="AO15" s="156"/>
      <c r="AQ15" s="161">
        <v>2025</v>
      </c>
      <c r="AR15" s="153"/>
      <c r="AS15" s="154"/>
      <c r="AT15" s="155"/>
      <c r="AU15" s="156"/>
    </row>
    <row r="16" spans="1:47" x14ac:dyDescent="0.2">
      <c r="B16" s="161">
        <v>2024</v>
      </c>
      <c r="C16" s="153">
        <f>VLOOKUP(B16,'Basisreihen Destatis 2024 B.''21'!$B$7:$I$95,2,FALSE)</f>
        <v>130.69999999999999</v>
      </c>
      <c r="D16" s="154"/>
      <c r="E16" s="154">
        <f>ROUND(IF(C16&gt;0,C16,D16*$C$72/$D$72),1)</f>
        <v>130.69999999999999</v>
      </c>
      <c r="F16" s="154"/>
      <c r="G16" s="155">
        <f t="shared" ref="G16" si="0">ROUND(IF(E16&gt;0,E16,F16*$E$82/$F$82),4)</f>
        <v>130.69999999999999</v>
      </c>
      <c r="H16" s="156">
        <f>ROUND($G$16/G16,4)</f>
        <v>1</v>
      </c>
      <c r="I16" s="43"/>
      <c r="J16" s="161">
        <v>2024</v>
      </c>
      <c r="K16" s="153">
        <f>VLOOKUP(J16,'Basisreihen Destatis 2024 B.''21'!$B$7:$I$95,3,FALSE)</f>
        <v>131.19999999999999</v>
      </c>
      <c r="L16" s="154"/>
      <c r="M16" s="154">
        <f t="shared" ref="M16" si="1">ROUND(IF(K16&gt;0,K16,L16*$K$72/$L$72),1)</f>
        <v>131.19999999999999</v>
      </c>
      <c r="N16" s="154">
        <f>VLOOKUP(J16,'Basisreihen Destatis 2024 B.''21'!$B$7:$I$95,4,FALSE)</f>
        <v>124.3</v>
      </c>
      <c r="O16" s="154"/>
      <c r="P16" s="154">
        <f t="shared" ref="P16" si="2">ROUND(IF(N16&gt;0,N16,O16*$N$45/$O$45),1)</f>
        <v>124.3</v>
      </c>
      <c r="Q16" s="155">
        <f t="shared" ref="Q16" si="3">ROUND(0.7*M16+0.3*P16,1)</f>
        <v>129.1</v>
      </c>
      <c r="R16" s="156">
        <f>ROUND($Q$16/Q16,4)</f>
        <v>1</v>
      </c>
      <c r="S16" s="43"/>
      <c r="T16" s="161">
        <v>2024</v>
      </c>
      <c r="U16" s="153">
        <f>VLOOKUP(T16,'Basisreihen Destatis 2024 B.''21'!$B$7:$I$95,3,FALSE)</f>
        <v>131.19999999999999</v>
      </c>
      <c r="V16" s="154"/>
      <c r="W16" s="154">
        <f t="shared" ref="W16" si="4">ROUND(IF(U16&gt;0,U16,V16*$U$72/$V$72),1)</f>
        <v>131.19999999999999</v>
      </c>
      <c r="X16" s="154">
        <f>VLOOKUP(T16,'Basisreihen Destatis 2024 B.''21'!$B$7:$I$90,4,FALSE)</f>
        <v>124.3</v>
      </c>
      <c r="Y16" s="154"/>
      <c r="Z16" s="154">
        <f t="shared" ref="Z16" si="5">ROUND(IF(X16&gt;0,X16,Y16*$X$45/$Y$45),1)</f>
        <v>124.3</v>
      </c>
      <c r="AA16" s="154">
        <f>VLOOKUP(T16,'Basisreihen Destatis 2024 B.''21'!$B$7:$I$95,5,FALSE)</f>
        <v>136</v>
      </c>
      <c r="AB16" s="154"/>
      <c r="AC16" s="154">
        <f t="shared" ref="AC16" si="6">ROUND(IF(AA16&gt;0,AA16,AB16*$AA$64/$AB$64),1)</f>
        <v>136</v>
      </c>
      <c r="AD16" s="155">
        <f t="shared" ref="AD16" si="7">ROUND(0.5*W16+0.15*Z16+0.35*AC16,1)</f>
        <v>131.80000000000001</v>
      </c>
      <c r="AE16" s="156">
        <f>ROUND($AD$16/AD16,4)</f>
        <v>1</v>
      </c>
      <c r="AF16" s="43"/>
      <c r="AG16" s="161">
        <v>2024</v>
      </c>
      <c r="AH16" s="153">
        <f>VLOOKUP(AG16,'Basisreihen Destatis 2024 B.''21'!$B$7:$I$95,3,FALSE)</f>
        <v>131.19999999999999</v>
      </c>
      <c r="AI16" s="154"/>
      <c r="AJ16" s="154">
        <f t="shared" ref="AJ16" si="8">ROUND(IF(AH16&gt;0,AH16,AI16*$AH$72/$AI$72),1)</f>
        <v>131.19999999999999</v>
      </c>
      <c r="AK16" s="154">
        <f>VLOOKUP(AG16,'Basisreihen Destatis 2024 B.''21'!$B$7:$I$95,6,FALSE)</f>
        <v>128.19999999999999</v>
      </c>
      <c r="AL16" s="154"/>
      <c r="AM16" s="154">
        <f t="shared" ref="AM16" si="9">ROUND(IF(AK16&gt;0,AK16,AL16*$AK$64/$AL$64),1)</f>
        <v>128.19999999999999</v>
      </c>
      <c r="AN16" s="155">
        <f t="shared" ref="AN16" si="10">ROUND(0.35*AJ16+0.65*AM16,1)</f>
        <v>129.30000000000001</v>
      </c>
      <c r="AO16" s="156">
        <f>ROUND($AN$16/AN16,4)</f>
        <v>1</v>
      </c>
      <c r="AQ16" s="161">
        <v>2024</v>
      </c>
      <c r="AR16" s="153">
        <f>VLOOKUP(AQ16,'Basisreihen Destatis 2024 B.''21'!$B$7:$I$95,6,FALSE)</f>
        <v>128.19999999999999</v>
      </c>
      <c r="AS16" s="154"/>
      <c r="AT16" s="155">
        <f t="shared" ref="AT16" si="11">ROUND(IF(AR16&gt;0,AR16,AS16*$AR$64/$AS$64),1)</f>
        <v>128.19999999999999</v>
      </c>
      <c r="AU16" s="156">
        <f>ROUND($AT$16/AT16,4)</f>
        <v>1</v>
      </c>
    </row>
    <row r="17" spans="1:47" x14ac:dyDescent="0.2">
      <c r="A17" s="232"/>
      <c r="B17" s="161">
        <v>2023</v>
      </c>
      <c r="C17" s="153">
        <f>VLOOKUP(B17,'Basisreihen Destatis 2024 B.''21'!$B$7:$I$95,2,FALSE)</f>
        <v>127</v>
      </c>
      <c r="D17" s="154"/>
      <c r="E17" s="154">
        <f>ROUND(IF(C17&gt;0,C17,D17*$C$72/$D$72),1)</f>
        <v>127</v>
      </c>
      <c r="F17" s="154"/>
      <c r="G17" s="155">
        <f t="shared" ref="G17:G22" si="12">ROUND(IF(E17&gt;0,E17,F17*$E$82/$F$82),4)</f>
        <v>127</v>
      </c>
      <c r="H17" s="156">
        <f>ROUND($G$16/G17,4)</f>
        <v>1.0290999999999999</v>
      </c>
      <c r="I17" s="43"/>
      <c r="J17" s="161">
        <v>2023</v>
      </c>
      <c r="K17" s="153">
        <f>VLOOKUP(J17,'Basisreihen Destatis 2024 B.''21'!$B$7:$I$95,3,FALSE)</f>
        <v>126</v>
      </c>
      <c r="L17" s="154"/>
      <c r="M17" s="154">
        <f t="shared" ref="M17:M71" si="13">ROUND(IF(K17&gt;0,K17,L17*$K$72/$L$72),1)</f>
        <v>126</v>
      </c>
      <c r="N17" s="154">
        <f>VLOOKUP(J17,'Basisreihen Destatis 2024 B.''21'!$B$7:$I$95,4,FALSE)</f>
        <v>121.4</v>
      </c>
      <c r="O17" s="154"/>
      <c r="P17" s="154">
        <f t="shared" ref="P17:P44" si="14">ROUND(IF(N17&gt;0,N17,O17*$N$45/$O$45),1)</f>
        <v>121.4</v>
      </c>
      <c r="Q17" s="155">
        <f t="shared" ref="Q17:Q80" si="15">ROUND(0.7*M17+0.3*P17,1)</f>
        <v>124.6</v>
      </c>
      <c r="R17" s="156">
        <f>ROUND($Q$16/Q17,4)</f>
        <v>1.0361</v>
      </c>
      <c r="S17" s="43"/>
      <c r="T17" s="161">
        <v>2023</v>
      </c>
      <c r="U17" s="153">
        <f>VLOOKUP(T17,'Basisreihen Destatis 2024 B.''21'!$B$7:$I$95,3,FALSE)</f>
        <v>126</v>
      </c>
      <c r="V17" s="154"/>
      <c r="W17" s="154">
        <f t="shared" ref="W17:W70" si="16">ROUND(IF(U17&gt;0,U17,V17*$U$72/$V$72),1)</f>
        <v>126</v>
      </c>
      <c r="X17" s="154">
        <f>VLOOKUP(T17,'Basisreihen Destatis 2024 B.''21'!$B$7:$I$90,4,FALSE)</f>
        <v>121.4</v>
      </c>
      <c r="Y17" s="154"/>
      <c r="Z17" s="154">
        <f t="shared" ref="Z17:Z44" si="17">ROUND(IF(X17&gt;0,X17,Y17*$X$45/$Y$45),1)</f>
        <v>121.4</v>
      </c>
      <c r="AA17" s="154">
        <f>VLOOKUP(T17,'Basisreihen Destatis 2024 B.''21'!$B$7:$I$95,5,FALSE)</f>
        <v>136.6</v>
      </c>
      <c r="AB17" s="154"/>
      <c r="AC17" s="154">
        <f t="shared" ref="AC17:AC63" si="18">ROUND(IF(AA17&gt;0,AA17,AB17*$AA$64/$AB$64),1)</f>
        <v>136.6</v>
      </c>
      <c r="AD17" s="155">
        <f t="shared" ref="AD17:AD80" si="19">ROUND(0.5*W17+0.15*Z17+0.35*AC17,1)</f>
        <v>129</v>
      </c>
      <c r="AE17" s="156">
        <f>ROUND($AD$16/AD17,4)</f>
        <v>1.0217000000000001</v>
      </c>
      <c r="AF17" s="43"/>
      <c r="AG17" s="161">
        <v>2023</v>
      </c>
      <c r="AH17" s="153">
        <f>VLOOKUP(AG17,'Basisreihen Destatis 2024 B.''21'!$B$7:$I$95,3,FALSE)</f>
        <v>126</v>
      </c>
      <c r="AI17" s="154"/>
      <c r="AJ17" s="154">
        <f t="shared" ref="AJ17:AJ71" si="20">ROUND(IF(AH17&gt;0,AH17,AI17*$AH$72/$AI$72),1)</f>
        <v>126</v>
      </c>
      <c r="AK17" s="154">
        <f>VLOOKUP(AG17,'Basisreihen Destatis 2024 B.''21'!$B$7:$I$95,6,FALSE)</f>
        <v>130.4</v>
      </c>
      <c r="AL17" s="154"/>
      <c r="AM17" s="154">
        <f t="shared" ref="AM17:AM63" si="21">ROUND(IF(AK17&gt;0,AK17,AL17*$AK$64/$AL$64),1)</f>
        <v>130.4</v>
      </c>
      <c r="AN17" s="155">
        <f t="shared" ref="AN17:AN80" si="22">ROUND(0.35*AJ17+0.65*AM17,1)</f>
        <v>128.9</v>
      </c>
      <c r="AO17" s="156">
        <f>ROUND($AN$16/AN17,4)</f>
        <v>1.0031000000000001</v>
      </c>
      <c r="AQ17" s="161">
        <v>2023</v>
      </c>
      <c r="AR17" s="153">
        <f>VLOOKUP(AQ17,'Basisreihen Destatis 2024 B.''21'!$B$7:$I$95,6,FALSE)</f>
        <v>130.4</v>
      </c>
      <c r="AS17" s="154"/>
      <c r="AT17" s="155">
        <f t="shared" ref="AT17:AT63" si="23">ROUND(IF(AR17&gt;0,AR17,AS17*$AR$64/$AS$64),1)</f>
        <v>130.4</v>
      </c>
      <c r="AU17" s="156">
        <f>ROUND($AT$16/AT17,4)</f>
        <v>0.98309999999999997</v>
      </c>
    </row>
    <row r="18" spans="1:47" x14ac:dyDescent="0.2">
      <c r="A18" s="232"/>
      <c r="B18" s="161">
        <v>2022</v>
      </c>
      <c r="C18" s="153">
        <f>VLOOKUP(B18,'Basisreihen Destatis 2024 B.''21'!$B$7:$I$95,2,FALSE)</f>
        <v>117.2</v>
      </c>
      <c r="D18" s="154"/>
      <c r="E18" s="154">
        <f t="shared" ref="E18:E70" si="24">ROUND(IF(C18&gt;0,C18,D18*$C$72/$D$72),1)</f>
        <v>117.2</v>
      </c>
      <c r="F18" s="154"/>
      <c r="G18" s="155">
        <f t="shared" si="12"/>
        <v>117.2</v>
      </c>
      <c r="H18" s="156">
        <f t="shared" ref="H18:H81" si="25">ROUND($G$16/G18,4)</f>
        <v>1.1152</v>
      </c>
      <c r="I18" s="43"/>
      <c r="J18" s="161">
        <v>2022</v>
      </c>
      <c r="K18" s="153">
        <f>VLOOKUP(J18,'Basisreihen Destatis 2024 B.''21'!$B$7:$I$95,3,FALSE)</f>
        <v>115</v>
      </c>
      <c r="L18" s="154"/>
      <c r="M18" s="154">
        <f t="shared" si="13"/>
        <v>115</v>
      </c>
      <c r="N18" s="154">
        <f>VLOOKUP(J18,'Basisreihen Destatis 2024 B.''21'!$B$7:$I$95,4,FALSE)</f>
        <v>122.3</v>
      </c>
      <c r="O18" s="154"/>
      <c r="P18" s="154">
        <f t="shared" si="14"/>
        <v>122.3</v>
      </c>
      <c r="Q18" s="155">
        <f t="shared" si="15"/>
        <v>117.2</v>
      </c>
      <c r="R18" s="156">
        <f t="shared" ref="R18:R81" si="26">ROUND($Q$16/Q18,4)</f>
        <v>1.1014999999999999</v>
      </c>
      <c r="S18" s="43"/>
      <c r="T18" s="157">
        <v>2022</v>
      </c>
      <c r="U18" s="153">
        <f>VLOOKUP(T18,'Basisreihen Destatis 2024 B.''21'!$B$7:$I$95,3,FALSE)</f>
        <v>115</v>
      </c>
      <c r="V18" s="154"/>
      <c r="W18" s="154">
        <f t="shared" si="16"/>
        <v>115</v>
      </c>
      <c r="X18" s="154">
        <f>VLOOKUP(T18,'Basisreihen Destatis 2024 B.''21'!$B$7:$I$90,4,FALSE)</f>
        <v>122.3</v>
      </c>
      <c r="Y18" s="154"/>
      <c r="Z18" s="154">
        <f t="shared" si="17"/>
        <v>122.3</v>
      </c>
      <c r="AA18" s="154">
        <f>VLOOKUP(T18,'Basisreihen Destatis 2024 B.''21'!$B$7:$I$95,5,FALSE)</f>
        <v>127.7</v>
      </c>
      <c r="AB18" s="154"/>
      <c r="AC18" s="154">
        <f t="shared" si="18"/>
        <v>127.7</v>
      </c>
      <c r="AD18" s="155">
        <f t="shared" si="19"/>
        <v>120.5</v>
      </c>
      <c r="AE18" s="156">
        <f t="shared" ref="AE18:AE81" si="27">ROUND($AD$16/AD18,4)</f>
        <v>1.0938000000000001</v>
      </c>
      <c r="AF18" s="43"/>
      <c r="AG18" s="157">
        <v>2022</v>
      </c>
      <c r="AH18" s="153">
        <f>VLOOKUP(AG18,'Basisreihen Destatis 2024 B.''21'!$B$7:$I$95,3,FALSE)</f>
        <v>115</v>
      </c>
      <c r="AI18" s="154"/>
      <c r="AJ18" s="154">
        <f t="shared" si="20"/>
        <v>115</v>
      </c>
      <c r="AK18" s="154">
        <f>VLOOKUP(AG18,'Basisreihen Destatis 2024 B.''21'!$B$7:$I$95,6,FALSE)</f>
        <v>128.9</v>
      </c>
      <c r="AL18" s="154"/>
      <c r="AM18" s="154">
        <f t="shared" si="21"/>
        <v>128.9</v>
      </c>
      <c r="AN18" s="155">
        <f t="shared" si="22"/>
        <v>124</v>
      </c>
      <c r="AO18" s="156">
        <f t="shared" ref="AO18:AO81" si="28">ROUND($AN$16/AN18,4)</f>
        <v>1.0427</v>
      </c>
      <c r="AQ18" s="157">
        <v>2022</v>
      </c>
      <c r="AR18" s="153">
        <f>VLOOKUP(AQ18,'Basisreihen Destatis 2024 B.''21'!$B$7:$I$95,6,FALSE)</f>
        <v>128.9</v>
      </c>
      <c r="AS18" s="154"/>
      <c r="AT18" s="155">
        <f t="shared" si="23"/>
        <v>128.9</v>
      </c>
      <c r="AU18" s="156">
        <f t="shared" ref="AU18:AU81" si="29">ROUND($AT$16/AT18,4)</f>
        <v>0.99460000000000004</v>
      </c>
    </row>
    <row r="19" spans="1:47" x14ac:dyDescent="0.2">
      <c r="A19" s="232"/>
      <c r="B19" s="161">
        <v>2021</v>
      </c>
      <c r="C19" s="321">
        <f>VLOOKUP(B19,'Basisreihen Destatis 2024 B.''21'!$B$7:$I$95,2,FALSE)</f>
        <v>100</v>
      </c>
      <c r="D19" s="154"/>
      <c r="E19" s="322">
        <f t="shared" si="24"/>
        <v>100</v>
      </c>
      <c r="F19" s="154"/>
      <c r="G19" s="323">
        <f t="shared" si="12"/>
        <v>100</v>
      </c>
      <c r="H19" s="156">
        <f t="shared" si="25"/>
        <v>1.3069999999999999</v>
      </c>
      <c r="I19" s="43"/>
      <c r="J19" s="161">
        <v>2021</v>
      </c>
      <c r="K19" s="321">
        <f>VLOOKUP(J19,'Basisreihen Destatis 2024 B.''21'!$B$7:$I$95,3,FALSE)</f>
        <v>100</v>
      </c>
      <c r="L19" s="154"/>
      <c r="M19" s="322">
        <f t="shared" si="13"/>
        <v>100</v>
      </c>
      <c r="N19" s="322">
        <f>VLOOKUP(J19,'Basisreihen Destatis 2024 B.''21'!$B$7:$I$95,4,FALSE)</f>
        <v>100</v>
      </c>
      <c r="O19" s="154"/>
      <c r="P19" s="322">
        <f t="shared" si="14"/>
        <v>100</v>
      </c>
      <c r="Q19" s="155">
        <f t="shared" si="15"/>
        <v>100</v>
      </c>
      <c r="R19" s="156">
        <f t="shared" si="26"/>
        <v>1.2909999999999999</v>
      </c>
      <c r="S19" s="43"/>
      <c r="T19" s="157">
        <v>2021</v>
      </c>
      <c r="U19" s="321">
        <f>VLOOKUP(T19,'Basisreihen Destatis 2024 B.''21'!$B$7:$I$95,3,FALSE)</f>
        <v>100</v>
      </c>
      <c r="V19" s="154"/>
      <c r="W19" s="322">
        <f t="shared" si="16"/>
        <v>100</v>
      </c>
      <c r="X19" s="322">
        <f>VLOOKUP(T19,'Basisreihen Destatis 2024 B.''21'!$B$7:$I$90,4,FALSE)</f>
        <v>100</v>
      </c>
      <c r="Y19" s="154"/>
      <c r="Z19" s="322">
        <f t="shared" si="17"/>
        <v>100</v>
      </c>
      <c r="AA19" s="322">
        <f>VLOOKUP(T19,'Basisreihen Destatis 2024 B.''21'!$B$7:$I$95,5,FALSE)</f>
        <v>100</v>
      </c>
      <c r="AB19" s="154"/>
      <c r="AC19" s="322">
        <f t="shared" si="18"/>
        <v>100</v>
      </c>
      <c r="AD19" s="323">
        <f t="shared" si="19"/>
        <v>100</v>
      </c>
      <c r="AE19" s="156">
        <f t="shared" si="27"/>
        <v>1.3180000000000001</v>
      </c>
      <c r="AF19" s="43"/>
      <c r="AG19" s="157">
        <v>2021</v>
      </c>
      <c r="AH19" s="321">
        <f>VLOOKUP(AG19,'Basisreihen Destatis 2024 B.''21'!$B$7:$I$95,3,FALSE)</f>
        <v>100</v>
      </c>
      <c r="AI19" s="154"/>
      <c r="AJ19" s="322">
        <f t="shared" si="20"/>
        <v>100</v>
      </c>
      <c r="AK19" s="322">
        <f>VLOOKUP(AG19,'Basisreihen Destatis 2024 B.''21'!$B$7:$I$95,6,FALSE)</f>
        <v>100</v>
      </c>
      <c r="AL19" s="154"/>
      <c r="AM19" s="322">
        <f t="shared" si="21"/>
        <v>100</v>
      </c>
      <c r="AN19" s="155">
        <f t="shared" si="22"/>
        <v>100</v>
      </c>
      <c r="AO19" s="156">
        <f t="shared" si="28"/>
        <v>1.2929999999999999</v>
      </c>
      <c r="AQ19" s="157">
        <v>2021</v>
      </c>
      <c r="AR19" s="321">
        <f>VLOOKUP(AQ19,'Basisreihen Destatis 2024 B.''21'!$B$7:$I$95,6,FALSE)</f>
        <v>100</v>
      </c>
      <c r="AS19" s="154"/>
      <c r="AT19" s="323">
        <f t="shared" si="23"/>
        <v>100</v>
      </c>
      <c r="AU19" s="156">
        <f t="shared" si="29"/>
        <v>1.282</v>
      </c>
    </row>
    <row r="20" spans="1:47" x14ac:dyDescent="0.2">
      <c r="A20" s="232"/>
      <c r="B20" s="161">
        <v>2020</v>
      </c>
      <c r="C20" s="153">
        <f>VLOOKUP(B20,'Basisreihen Destatis 2024 B.''21'!$B$7:$I$95,2,FALSE)</f>
        <v>92.4</v>
      </c>
      <c r="D20" s="154"/>
      <c r="E20" s="154">
        <f t="shared" si="24"/>
        <v>92.4</v>
      </c>
      <c r="F20" s="154"/>
      <c r="G20" s="155">
        <f t="shared" si="12"/>
        <v>92.4</v>
      </c>
      <c r="H20" s="156">
        <f t="shared" si="25"/>
        <v>1.4145000000000001</v>
      </c>
      <c r="I20" s="43"/>
      <c r="J20" s="161">
        <v>2020</v>
      </c>
      <c r="K20" s="153">
        <f>VLOOKUP(J20,'Basisreihen Destatis 2024 B.''21'!$B$7:$I$95,3,FALSE)</f>
        <v>95.4</v>
      </c>
      <c r="L20" s="154"/>
      <c r="M20" s="154">
        <f t="shared" si="13"/>
        <v>95.4</v>
      </c>
      <c r="N20" s="154">
        <f>VLOOKUP(J20,'Basisreihen Destatis 2024 B.''21'!$B$7:$I$95,4,FALSE)</f>
        <v>93.2</v>
      </c>
      <c r="O20" s="154"/>
      <c r="P20" s="154">
        <f t="shared" si="14"/>
        <v>93.2</v>
      </c>
      <c r="Q20" s="155">
        <f t="shared" si="15"/>
        <v>94.7</v>
      </c>
      <c r="R20" s="156">
        <f t="shared" si="26"/>
        <v>1.3633</v>
      </c>
      <c r="S20" s="43"/>
      <c r="T20" s="157">
        <v>2020</v>
      </c>
      <c r="U20" s="153">
        <f>VLOOKUP(T20,'Basisreihen Destatis 2024 B.''21'!$B$7:$I$95,3,FALSE)</f>
        <v>95.4</v>
      </c>
      <c r="V20" s="154"/>
      <c r="W20" s="154">
        <f t="shared" si="16"/>
        <v>95.4</v>
      </c>
      <c r="X20" s="154">
        <f>VLOOKUP(T20,'Basisreihen Destatis 2024 B.''21'!$B$7:$I$90,4,FALSE)</f>
        <v>93.2</v>
      </c>
      <c r="Y20" s="154"/>
      <c r="Z20" s="154">
        <f t="shared" si="17"/>
        <v>93.2</v>
      </c>
      <c r="AA20" s="154">
        <f>VLOOKUP(T20,'Basisreihen Destatis 2024 B.''21'!$B$7:$I$95,5,FALSE)</f>
        <v>95.2</v>
      </c>
      <c r="AB20" s="154"/>
      <c r="AC20" s="154">
        <f t="shared" si="18"/>
        <v>95.2</v>
      </c>
      <c r="AD20" s="155">
        <f t="shared" si="19"/>
        <v>95</v>
      </c>
      <c r="AE20" s="156">
        <f t="shared" si="27"/>
        <v>1.3874</v>
      </c>
      <c r="AF20" s="43"/>
      <c r="AG20" s="157">
        <v>2020</v>
      </c>
      <c r="AH20" s="153">
        <f>VLOOKUP(AG20,'Basisreihen Destatis 2024 B.''21'!$B$7:$I$95,3,FALSE)</f>
        <v>95.4</v>
      </c>
      <c r="AI20" s="154"/>
      <c r="AJ20" s="154">
        <f t="shared" si="20"/>
        <v>95.4</v>
      </c>
      <c r="AK20" s="154">
        <f>VLOOKUP(AG20,'Basisreihen Destatis 2024 B.''21'!$B$7:$I$95,6,FALSE)</f>
        <v>92.1</v>
      </c>
      <c r="AL20" s="154"/>
      <c r="AM20" s="154">
        <f t="shared" si="21"/>
        <v>92.1</v>
      </c>
      <c r="AN20" s="155">
        <f t="shared" si="22"/>
        <v>93.3</v>
      </c>
      <c r="AO20" s="156">
        <f t="shared" si="28"/>
        <v>1.3858999999999999</v>
      </c>
      <c r="AQ20" s="157">
        <v>2020</v>
      </c>
      <c r="AR20" s="153">
        <f>VLOOKUP(AQ20,'Basisreihen Destatis 2024 B.''21'!$B$7:$I$95,6,FALSE)</f>
        <v>92.1</v>
      </c>
      <c r="AS20" s="154"/>
      <c r="AT20" s="155">
        <f t="shared" si="23"/>
        <v>92.1</v>
      </c>
      <c r="AU20" s="156">
        <f t="shared" si="29"/>
        <v>1.3919999999999999</v>
      </c>
    </row>
    <row r="21" spans="1:47" x14ac:dyDescent="0.2">
      <c r="A21" s="232"/>
      <c r="B21" s="161">
        <v>2019</v>
      </c>
      <c r="C21" s="153">
        <f>VLOOKUP(B21,'Basisreihen Destatis 2024 B.''21'!$B$7:$I$95,2,FALSE)</f>
        <v>89.9</v>
      </c>
      <c r="D21" s="154"/>
      <c r="E21" s="154">
        <f t="shared" si="24"/>
        <v>89.9</v>
      </c>
      <c r="F21" s="154"/>
      <c r="G21" s="155">
        <f t="shared" si="12"/>
        <v>89.9</v>
      </c>
      <c r="H21" s="156">
        <f t="shared" si="25"/>
        <v>1.4538</v>
      </c>
      <c r="J21" s="161">
        <v>2019</v>
      </c>
      <c r="K21" s="153">
        <f>VLOOKUP(J21,'Basisreihen Destatis 2024 B.''21'!$B$7:$I$95,3,FALSE)</f>
        <v>93.2</v>
      </c>
      <c r="L21" s="154"/>
      <c r="M21" s="154">
        <f t="shared" si="13"/>
        <v>93.2</v>
      </c>
      <c r="N21" s="154">
        <f>VLOOKUP(J21,'Basisreihen Destatis 2024 B.''21'!$B$7:$I$95,4,FALSE)</f>
        <v>92.7</v>
      </c>
      <c r="O21" s="154"/>
      <c r="P21" s="154">
        <f t="shared" si="14"/>
        <v>92.7</v>
      </c>
      <c r="Q21" s="155">
        <f t="shared" si="15"/>
        <v>93.1</v>
      </c>
      <c r="R21" s="156">
        <f t="shared" si="26"/>
        <v>1.3867</v>
      </c>
      <c r="T21" s="157">
        <v>2019</v>
      </c>
      <c r="U21" s="153">
        <f>VLOOKUP(T21,'Basisreihen Destatis 2024 B.''21'!$B$7:$I$95,3,FALSE)</f>
        <v>93.2</v>
      </c>
      <c r="V21" s="154"/>
      <c r="W21" s="154">
        <f t="shared" si="16"/>
        <v>93.2</v>
      </c>
      <c r="X21" s="154">
        <f>VLOOKUP(T21,'Basisreihen Destatis 2024 B.''21'!$B$7:$I$90,4,FALSE)</f>
        <v>92.7</v>
      </c>
      <c r="Y21" s="154"/>
      <c r="Z21" s="154">
        <f t="shared" si="17"/>
        <v>92.7</v>
      </c>
      <c r="AA21" s="154">
        <f>VLOOKUP(T21,'Basisreihen Destatis 2024 B.''21'!$B$7:$I$95,5,FALSE)</f>
        <v>93.2</v>
      </c>
      <c r="AB21" s="154"/>
      <c r="AC21" s="154">
        <f t="shared" si="18"/>
        <v>93.2</v>
      </c>
      <c r="AD21" s="155">
        <f t="shared" si="19"/>
        <v>93.1</v>
      </c>
      <c r="AE21" s="156">
        <f t="shared" si="27"/>
        <v>1.4157</v>
      </c>
      <c r="AG21" s="157">
        <v>2019</v>
      </c>
      <c r="AH21" s="153">
        <f>VLOOKUP(AG21,'Basisreihen Destatis 2024 B.''21'!$B$7:$I$95,3,FALSE)</f>
        <v>93.2</v>
      </c>
      <c r="AI21" s="154"/>
      <c r="AJ21" s="154">
        <f t="shared" si="20"/>
        <v>93.2</v>
      </c>
      <c r="AK21" s="154">
        <f>VLOOKUP(AG21,'Basisreihen Destatis 2024 B.''21'!$B$7:$I$95,6,FALSE)</f>
        <v>92.5</v>
      </c>
      <c r="AL21" s="154"/>
      <c r="AM21" s="154">
        <f t="shared" si="21"/>
        <v>92.5</v>
      </c>
      <c r="AN21" s="155">
        <f t="shared" si="22"/>
        <v>92.7</v>
      </c>
      <c r="AO21" s="156">
        <f t="shared" si="28"/>
        <v>1.3948</v>
      </c>
      <c r="AQ21" s="157">
        <v>2019</v>
      </c>
      <c r="AR21" s="153">
        <f>VLOOKUP(AQ21,'Basisreihen Destatis 2024 B.''21'!$B$7:$I$95,6,FALSE)</f>
        <v>92.5</v>
      </c>
      <c r="AS21" s="154"/>
      <c r="AT21" s="155">
        <f t="shared" si="23"/>
        <v>92.5</v>
      </c>
      <c r="AU21" s="156">
        <f t="shared" si="29"/>
        <v>1.3858999999999999</v>
      </c>
    </row>
    <row r="22" spans="1:47" x14ac:dyDescent="0.2">
      <c r="A22" s="232"/>
      <c r="B22" s="161">
        <v>2018</v>
      </c>
      <c r="C22" s="153">
        <f>VLOOKUP(B22,'Basisreihen Destatis 2024 B.''21'!$B$7:$I$95,2,FALSE)</f>
        <v>86.1</v>
      </c>
      <c r="D22" s="154"/>
      <c r="E22" s="154">
        <f t="shared" si="24"/>
        <v>86.1</v>
      </c>
      <c r="F22" s="154"/>
      <c r="G22" s="155">
        <f t="shared" si="12"/>
        <v>86.1</v>
      </c>
      <c r="H22" s="156">
        <f t="shared" si="25"/>
        <v>1.518</v>
      </c>
      <c r="J22" s="161">
        <v>2018</v>
      </c>
      <c r="K22" s="153">
        <f>VLOOKUP(J22,'Basisreihen Destatis 2024 B.''21'!$B$7:$I$95,3,FALSE)</f>
        <v>88.3</v>
      </c>
      <c r="L22" s="154"/>
      <c r="M22" s="154">
        <f t="shared" si="13"/>
        <v>88.3</v>
      </c>
      <c r="N22" s="154">
        <f>VLOOKUP(J22,'Basisreihen Destatis 2024 B.''21'!$B$7:$I$95,4,FALSE)</f>
        <v>92.3</v>
      </c>
      <c r="O22" s="154"/>
      <c r="P22" s="154">
        <f t="shared" si="14"/>
        <v>92.3</v>
      </c>
      <c r="Q22" s="155">
        <f t="shared" si="15"/>
        <v>89.5</v>
      </c>
      <c r="R22" s="156">
        <f t="shared" si="26"/>
        <v>1.4424999999999999</v>
      </c>
      <c r="T22" s="157">
        <v>2018</v>
      </c>
      <c r="U22" s="153">
        <f>VLOOKUP(T22,'Basisreihen Destatis 2024 B.''21'!$B$7:$I$95,3,FALSE)</f>
        <v>88.3</v>
      </c>
      <c r="V22" s="154"/>
      <c r="W22" s="154">
        <f t="shared" si="16"/>
        <v>88.3</v>
      </c>
      <c r="X22" s="154">
        <f>VLOOKUP(T22,'Basisreihen Destatis 2024 B.''21'!$B$7:$I$90,4,FALSE)</f>
        <v>92.3</v>
      </c>
      <c r="Y22" s="154"/>
      <c r="Z22" s="154">
        <f t="shared" si="17"/>
        <v>92.3</v>
      </c>
      <c r="AA22" s="154">
        <f>VLOOKUP(T22,'Basisreihen Destatis 2024 B.''21'!$B$7:$I$95,5,FALSE)</f>
        <v>91.1</v>
      </c>
      <c r="AB22" s="154"/>
      <c r="AC22" s="154">
        <f t="shared" si="18"/>
        <v>91.1</v>
      </c>
      <c r="AD22" s="155">
        <f t="shared" si="19"/>
        <v>89.9</v>
      </c>
      <c r="AE22" s="156">
        <f t="shared" si="27"/>
        <v>1.4661</v>
      </c>
      <c r="AG22" s="157">
        <v>2018</v>
      </c>
      <c r="AH22" s="153">
        <f>VLOOKUP(AG22,'Basisreihen Destatis 2024 B.''21'!$B$7:$I$95,3,FALSE)</f>
        <v>88.3</v>
      </c>
      <c r="AI22" s="154"/>
      <c r="AJ22" s="154">
        <f t="shared" si="20"/>
        <v>88.3</v>
      </c>
      <c r="AK22" s="154">
        <f>VLOOKUP(AG22,'Basisreihen Destatis 2024 B.''21'!$B$7:$I$95,6,FALSE)</f>
        <v>91.4</v>
      </c>
      <c r="AL22" s="154"/>
      <c r="AM22" s="154">
        <f t="shared" si="21"/>
        <v>91.4</v>
      </c>
      <c r="AN22" s="155">
        <f t="shared" si="22"/>
        <v>90.3</v>
      </c>
      <c r="AO22" s="156">
        <f t="shared" si="28"/>
        <v>1.4319</v>
      </c>
      <c r="AQ22" s="157">
        <v>2018</v>
      </c>
      <c r="AR22" s="153">
        <f>VLOOKUP(AQ22,'Basisreihen Destatis 2024 B.''21'!$B$7:$I$95,6,FALSE)</f>
        <v>91.4</v>
      </c>
      <c r="AS22" s="154"/>
      <c r="AT22" s="155">
        <f t="shared" si="23"/>
        <v>91.4</v>
      </c>
      <c r="AU22" s="156">
        <f t="shared" si="29"/>
        <v>1.4026000000000001</v>
      </c>
    </row>
    <row r="23" spans="1:47" x14ac:dyDescent="0.2">
      <c r="A23" s="232"/>
      <c r="B23" s="161">
        <v>2017</v>
      </c>
      <c r="C23" s="153">
        <f>VLOOKUP(B23,'Basisreihen Destatis 2024 B.''21'!$B$7:$I$95,2,FALSE)</f>
        <v>82.4</v>
      </c>
      <c r="D23" s="154"/>
      <c r="E23" s="154">
        <f t="shared" si="24"/>
        <v>82.4</v>
      </c>
      <c r="F23" s="154"/>
      <c r="G23" s="155">
        <f>ROUND(IF(E23&gt;0,E23,F23*$E$82/$F$82),1)</f>
        <v>82.4</v>
      </c>
      <c r="H23" s="156">
        <f t="shared" si="25"/>
        <v>1.5862000000000001</v>
      </c>
      <c r="J23" s="161">
        <v>2017</v>
      </c>
      <c r="K23" s="153">
        <f>VLOOKUP(J23,'Basisreihen Destatis 2024 B.''21'!$B$7:$I$95,3,FALSE)</f>
        <v>83.5</v>
      </c>
      <c r="L23" s="154"/>
      <c r="M23" s="154">
        <f t="shared" si="13"/>
        <v>83.5</v>
      </c>
      <c r="N23" s="154">
        <f>VLOOKUP(J23,'Basisreihen Destatis 2024 B.''21'!$B$7:$I$95,4,FALSE)</f>
        <v>91.1</v>
      </c>
      <c r="O23" s="154"/>
      <c r="P23" s="154">
        <f t="shared" si="14"/>
        <v>91.1</v>
      </c>
      <c r="Q23" s="155">
        <f t="shared" si="15"/>
        <v>85.8</v>
      </c>
      <c r="R23" s="156">
        <f t="shared" si="26"/>
        <v>1.5046999999999999</v>
      </c>
      <c r="T23" s="157">
        <v>2017</v>
      </c>
      <c r="U23" s="153">
        <f>VLOOKUP(T23,'Basisreihen Destatis 2024 B.''21'!$B$7:$I$95,3,FALSE)</f>
        <v>83.5</v>
      </c>
      <c r="V23" s="154"/>
      <c r="W23" s="154">
        <f t="shared" si="16"/>
        <v>83.5</v>
      </c>
      <c r="X23" s="154">
        <f>VLOOKUP(T23,'Basisreihen Destatis 2024 B.''21'!$B$7:$I$90,4,FALSE)</f>
        <v>91.1</v>
      </c>
      <c r="Y23" s="154"/>
      <c r="Z23" s="154">
        <f t="shared" si="17"/>
        <v>91.1</v>
      </c>
      <c r="AA23" s="154">
        <f>VLOOKUP(T23,'Basisreihen Destatis 2024 B.''21'!$B$7:$I$95,5,FALSE)</f>
        <v>88</v>
      </c>
      <c r="AB23" s="154"/>
      <c r="AC23" s="154">
        <f t="shared" si="18"/>
        <v>88</v>
      </c>
      <c r="AD23" s="155">
        <f t="shared" si="19"/>
        <v>86.2</v>
      </c>
      <c r="AE23" s="156">
        <f t="shared" si="27"/>
        <v>1.5289999999999999</v>
      </c>
      <c r="AG23" s="157">
        <v>2017</v>
      </c>
      <c r="AH23" s="153">
        <f>VLOOKUP(AG23,'Basisreihen Destatis 2024 B.''21'!$B$7:$I$95,3,FALSE)</f>
        <v>83.5</v>
      </c>
      <c r="AI23" s="154"/>
      <c r="AJ23" s="154">
        <f t="shared" si="20"/>
        <v>83.5</v>
      </c>
      <c r="AK23" s="154">
        <f>VLOOKUP(AG23,'Basisreihen Destatis 2024 B.''21'!$B$7:$I$95,6,FALSE)</f>
        <v>89.3</v>
      </c>
      <c r="AL23" s="154"/>
      <c r="AM23" s="154">
        <f t="shared" si="21"/>
        <v>89.3</v>
      </c>
      <c r="AN23" s="155">
        <f t="shared" si="22"/>
        <v>87.3</v>
      </c>
      <c r="AO23" s="156">
        <f t="shared" si="28"/>
        <v>1.4811000000000001</v>
      </c>
      <c r="AQ23" s="157">
        <v>2017</v>
      </c>
      <c r="AR23" s="153">
        <f>VLOOKUP(AQ23,'Basisreihen Destatis 2024 B.''21'!$B$7:$I$95,6,FALSE)</f>
        <v>89.3</v>
      </c>
      <c r="AS23" s="154"/>
      <c r="AT23" s="155">
        <f t="shared" si="23"/>
        <v>89.3</v>
      </c>
      <c r="AU23" s="156">
        <f t="shared" si="29"/>
        <v>1.4356</v>
      </c>
    </row>
    <row r="24" spans="1:47" x14ac:dyDescent="0.2">
      <c r="A24" s="232"/>
      <c r="B24" s="161">
        <v>2016</v>
      </c>
      <c r="C24" s="153">
        <f>VLOOKUP(B24,'Basisreihen Destatis 2024 B.''21'!$B$7:$I$95,2,FALSE)</f>
        <v>79.7</v>
      </c>
      <c r="D24" s="154"/>
      <c r="E24" s="154">
        <f t="shared" si="24"/>
        <v>79.7</v>
      </c>
      <c r="F24" s="154"/>
      <c r="G24" s="155">
        <f>ROUND(IF(E24&gt;0,E24,F24*$E$82/$F$82),1)</f>
        <v>79.7</v>
      </c>
      <c r="H24" s="156">
        <f t="shared" si="25"/>
        <v>1.6398999999999999</v>
      </c>
      <c r="J24" s="161">
        <v>2016</v>
      </c>
      <c r="K24" s="153">
        <f>VLOOKUP(J24,'Basisreihen Destatis 2024 B.''21'!$B$7:$I$95,3,FALSE)</f>
        <v>80.599999999999994</v>
      </c>
      <c r="L24" s="154"/>
      <c r="M24" s="154">
        <f t="shared" si="13"/>
        <v>80.599999999999994</v>
      </c>
      <c r="N24" s="154">
        <f>VLOOKUP(J24,'Basisreihen Destatis 2024 B.''21'!$B$7:$I$95,4,FALSE)</f>
        <v>90.2</v>
      </c>
      <c r="O24" s="154"/>
      <c r="P24" s="154">
        <f t="shared" si="14"/>
        <v>90.2</v>
      </c>
      <c r="Q24" s="155">
        <f t="shared" si="15"/>
        <v>83.5</v>
      </c>
      <c r="R24" s="156">
        <f t="shared" si="26"/>
        <v>1.5461</v>
      </c>
      <c r="T24" s="157">
        <v>2016</v>
      </c>
      <c r="U24" s="153">
        <f>VLOOKUP(T24,'Basisreihen Destatis 2024 B.''21'!$B$7:$I$95,3,FALSE)</f>
        <v>80.599999999999994</v>
      </c>
      <c r="V24" s="154"/>
      <c r="W24" s="154">
        <f t="shared" si="16"/>
        <v>80.599999999999994</v>
      </c>
      <c r="X24" s="154">
        <f>VLOOKUP(T24,'Basisreihen Destatis 2024 B.''21'!$B$7:$I$90,4,FALSE)</f>
        <v>90.2</v>
      </c>
      <c r="Y24" s="154"/>
      <c r="Z24" s="154">
        <f t="shared" si="17"/>
        <v>90.2</v>
      </c>
      <c r="AA24" s="154">
        <f>VLOOKUP(T24,'Basisreihen Destatis 2024 B.''21'!$B$7:$I$95,5,FALSE)</f>
        <v>85.9</v>
      </c>
      <c r="AB24" s="154"/>
      <c r="AC24" s="154">
        <f t="shared" si="18"/>
        <v>85.9</v>
      </c>
      <c r="AD24" s="155">
        <f t="shared" si="19"/>
        <v>83.9</v>
      </c>
      <c r="AE24" s="156">
        <f t="shared" si="27"/>
        <v>1.5709</v>
      </c>
      <c r="AG24" s="157">
        <v>2016</v>
      </c>
      <c r="AH24" s="153">
        <f>VLOOKUP(AG24,'Basisreihen Destatis 2024 B.''21'!$B$7:$I$95,3,FALSE)</f>
        <v>80.599999999999994</v>
      </c>
      <c r="AI24" s="154"/>
      <c r="AJ24" s="154">
        <f t="shared" si="20"/>
        <v>80.599999999999994</v>
      </c>
      <c r="AK24" s="154">
        <f>VLOOKUP(AG24,'Basisreihen Destatis 2024 B.''21'!$B$7:$I$95,6,FALSE)</f>
        <v>87.1</v>
      </c>
      <c r="AL24" s="154"/>
      <c r="AM24" s="154">
        <f t="shared" si="21"/>
        <v>87.1</v>
      </c>
      <c r="AN24" s="155">
        <f t="shared" si="22"/>
        <v>84.8</v>
      </c>
      <c r="AO24" s="156">
        <f t="shared" si="28"/>
        <v>1.5247999999999999</v>
      </c>
      <c r="AQ24" s="157">
        <v>2016</v>
      </c>
      <c r="AR24" s="153">
        <f>VLOOKUP(AQ24,'Basisreihen Destatis 2024 B.''21'!$B$7:$I$95,6,FALSE)</f>
        <v>87.1</v>
      </c>
      <c r="AS24" s="154"/>
      <c r="AT24" s="155">
        <f t="shared" si="23"/>
        <v>87.1</v>
      </c>
      <c r="AU24" s="156">
        <f t="shared" si="29"/>
        <v>1.4719</v>
      </c>
    </row>
    <row r="25" spans="1:47" x14ac:dyDescent="0.2">
      <c r="A25" s="232"/>
      <c r="B25" s="161">
        <v>2015</v>
      </c>
      <c r="C25" s="153">
        <f>VLOOKUP(B25,'Basisreihen Destatis 2024 B.''21'!$B$7:$I$95,2,FALSE)</f>
        <v>78.099999999999994</v>
      </c>
      <c r="D25" s="154"/>
      <c r="E25" s="154">
        <f t="shared" si="24"/>
        <v>78.099999999999994</v>
      </c>
      <c r="F25" s="154"/>
      <c r="G25" s="155">
        <f t="shared" ref="G25:G88" si="30">ROUND(IF(E25&gt;0,E25,F25*$E$82/$F$82),1)</f>
        <v>78.099999999999994</v>
      </c>
      <c r="H25" s="156">
        <f t="shared" si="25"/>
        <v>1.6735</v>
      </c>
      <c r="J25" s="161">
        <v>2015</v>
      </c>
      <c r="K25" s="153">
        <f>VLOOKUP(J25,'Basisreihen Destatis 2024 B.''21'!$B$7:$I$95,3,FALSE)</f>
        <v>79.3</v>
      </c>
      <c r="L25" s="154"/>
      <c r="M25" s="154">
        <f t="shared" si="13"/>
        <v>79.3</v>
      </c>
      <c r="N25" s="154">
        <f>VLOOKUP(J25,'Basisreihen Destatis 2024 B.''21'!$B$7:$I$95,4,FALSE)</f>
        <v>93.9</v>
      </c>
      <c r="O25" s="154"/>
      <c r="P25" s="154">
        <f t="shared" si="14"/>
        <v>93.9</v>
      </c>
      <c r="Q25" s="155">
        <f t="shared" si="15"/>
        <v>83.7</v>
      </c>
      <c r="R25" s="156">
        <f t="shared" si="26"/>
        <v>1.5424</v>
      </c>
      <c r="T25" s="161">
        <v>2015</v>
      </c>
      <c r="U25" s="153">
        <f>VLOOKUP(T25,'Basisreihen Destatis 2024 B.''21'!$B$7:$I$95,3,FALSE)</f>
        <v>79.3</v>
      </c>
      <c r="V25" s="154"/>
      <c r="W25" s="154">
        <f t="shared" si="16"/>
        <v>79.3</v>
      </c>
      <c r="X25" s="154">
        <f>VLOOKUP(T25,'Basisreihen Destatis 2024 B.''21'!$B$7:$I$90,4,FALSE)</f>
        <v>93.9</v>
      </c>
      <c r="Y25" s="154"/>
      <c r="Z25" s="154">
        <f t="shared" si="17"/>
        <v>93.9</v>
      </c>
      <c r="AA25" s="154">
        <f>VLOOKUP(T25,'Basisreihen Destatis 2024 B.''21'!$B$7:$I$95,5,FALSE)</f>
        <v>86.6</v>
      </c>
      <c r="AB25" s="154"/>
      <c r="AC25" s="154">
        <f t="shared" si="18"/>
        <v>86.6</v>
      </c>
      <c r="AD25" s="155">
        <f t="shared" si="19"/>
        <v>84</v>
      </c>
      <c r="AE25" s="156">
        <f t="shared" si="27"/>
        <v>1.569</v>
      </c>
      <c r="AG25" s="161">
        <v>2015</v>
      </c>
      <c r="AH25" s="153">
        <f>VLOOKUP(AG25,'Basisreihen Destatis 2024 B.''21'!$B$7:$I$95,3,FALSE)</f>
        <v>79.3</v>
      </c>
      <c r="AI25" s="154"/>
      <c r="AJ25" s="154">
        <f t="shared" si="20"/>
        <v>79.3</v>
      </c>
      <c r="AK25" s="154">
        <f>VLOOKUP(AG25,'Basisreihen Destatis 2024 B.''21'!$B$7:$I$95,6,FALSE)</f>
        <v>88.3</v>
      </c>
      <c r="AL25" s="154"/>
      <c r="AM25" s="154">
        <f t="shared" si="21"/>
        <v>88.3</v>
      </c>
      <c r="AN25" s="155">
        <f t="shared" si="22"/>
        <v>85.2</v>
      </c>
      <c r="AO25" s="156">
        <f t="shared" si="28"/>
        <v>1.5176000000000001</v>
      </c>
      <c r="AQ25" s="161">
        <v>2015</v>
      </c>
      <c r="AR25" s="153">
        <f>VLOOKUP(AQ25,'Basisreihen Destatis 2024 B.''21'!$B$7:$I$95,6,FALSE)</f>
        <v>88.3</v>
      </c>
      <c r="AS25" s="154"/>
      <c r="AT25" s="155">
        <f t="shared" si="23"/>
        <v>88.3</v>
      </c>
      <c r="AU25" s="156">
        <f t="shared" si="29"/>
        <v>1.4519</v>
      </c>
    </row>
    <row r="26" spans="1:47" x14ac:dyDescent="0.2">
      <c r="A26" s="232"/>
      <c r="B26" s="161">
        <v>2014</v>
      </c>
      <c r="C26" s="153">
        <f>VLOOKUP(B26,'Basisreihen Destatis 2024 B.''21'!$B$7:$I$95,2,FALSE)</f>
        <v>76.8</v>
      </c>
      <c r="D26" s="154"/>
      <c r="E26" s="154">
        <f>ROUND(IF(C26&gt;0,C26,D26*$C$72/$D$72),1)</f>
        <v>76.8</v>
      </c>
      <c r="F26" s="154"/>
      <c r="G26" s="155">
        <f t="shared" si="30"/>
        <v>76.8</v>
      </c>
      <c r="H26" s="156">
        <f t="shared" si="25"/>
        <v>1.7018</v>
      </c>
      <c r="J26" s="161">
        <v>2014</v>
      </c>
      <c r="K26" s="153">
        <f>VLOOKUP(J26,'Basisreihen Destatis 2024 B.''21'!$B$7:$I$95,3,FALSE)</f>
        <v>77.8</v>
      </c>
      <c r="L26" s="154"/>
      <c r="M26" s="154">
        <f t="shared" si="13"/>
        <v>77.8</v>
      </c>
      <c r="N26" s="154">
        <f>VLOOKUP(J26,'Basisreihen Destatis 2024 B.''21'!$B$7:$I$95,4,FALSE)</f>
        <v>88.9</v>
      </c>
      <c r="O26" s="154"/>
      <c r="P26" s="154">
        <f t="shared" si="14"/>
        <v>88.9</v>
      </c>
      <c r="Q26" s="155">
        <f t="shared" si="15"/>
        <v>81.099999999999994</v>
      </c>
      <c r="R26" s="156">
        <f t="shared" si="26"/>
        <v>1.5919000000000001</v>
      </c>
      <c r="T26" s="161">
        <v>2014</v>
      </c>
      <c r="U26" s="153">
        <f>VLOOKUP(T26,'Basisreihen Destatis 2024 B.''21'!$B$7:$I$95,3,FALSE)</f>
        <v>77.8</v>
      </c>
      <c r="V26" s="154"/>
      <c r="W26" s="154">
        <f t="shared" si="16"/>
        <v>77.8</v>
      </c>
      <c r="X26" s="154">
        <f>VLOOKUP(T26,'Basisreihen Destatis 2024 B.''21'!$B$7:$I$90,4,FALSE)</f>
        <v>88.9</v>
      </c>
      <c r="Y26" s="154"/>
      <c r="Z26" s="154">
        <f t="shared" si="17"/>
        <v>88.9</v>
      </c>
      <c r="AA26" s="154">
        <f>VLOOKUP(T26,'Basisreihen Destatis 2024 B.''21'!$B$7:$I$95,5,FALSE)</f>
        <v>85.5</v>
      </c>
      <c r="AB26" s="154"/>
      <c r="AC26" s="154">
        <f t="shared" si="18"/>
        <v>85.5</v>
      </c>
      <c r="AD26" s="155">
        <f>ROUND(0.5*W26+0.15*Z26+0.35*AC26,1)</f>
        <v>82.2</v>
      </c>
      <c r="AE26" s="156">
        <f t="shared" si="27"/>
        <v>1.6033999999999999</v>
      </c>
      <c r="AG26" s="161">
        <v>2014</v>
      </c>
      <c r="AH26" s="153">
        <f>VLOOKUP(AG26,'Basisreihen Destatis 2024 B.''21'!$B$7:$I$95,3,FALSE)</f>
        <v>77.8</v>
      </c>
      <c r="AI26" s="154"/>
      <c r="AJ26" s="154">
        <f t="shared" si="20"/>
        <v>77.8</v>
      </c>
      <c r="AK26" s="154">
        <f>VLOOKUP(AG26,'Basisreihen Destatis 2024 B.''21'!$B$7:$I$95,6,FALSE)</f>
        <v>89.5</v>
      </c>
      <c r="AL26" s="154"/>
      <c r="AM26" s="154">
        <f t="shared" si="21"/>
        <v>89.5</v>
      </c>
      <c r="AN26" s="155">
        <f t="shared" si="22"/>
        <v>85.4</v>
      </c>
      <c r="AO26" s="156">
        <f t="shared" si="28"/>
        <v>1.5141</v>
      </c>
      <c r="AQ26" s="161">
        <v>2014</v>
      </c>
      <c r="AR26" s="153">
        <f>VLOOKUP(AQ26,'Basisreihen Destatis 2024 B.''21'!$B$7:$I$95,6,FALSE)</f>
        <v>89.5</v>
      </c>
      <c r="AS26" s="154"/>
      <c r="AT26" s="155">
        <f t="shared" si="23"/>
        <v>89.5</v>
      </c>
      <c r="AU26" s="156">
        <f t="shared" si="29"/>
        <v>1.4323999999999999</v>
      </c>
    </row>
    <row r="27" spans="1:47" x14ac:dyDescent="0.2">
      <c r="A27" s="232"/>
      <c r="B27" s="161">
        <v>2013</v>
      </c>
      <c r="C27" s="153">
        <f>VLOOKUP(B27,'Basisreihen Destatis 2024 B.''21'!$B$7:$I$95,2,FALSE)</f>
        <v>75.5</v>
      </c>
      <c r="D27" s="154"/>
      <c r="E27" s="154">
        <f t="shared" si="24"/>
        <v>75.5</v>
      </c>
      <c r="F27" s="154"/>
      <c r="G27" s="155">
        <f t="shared" si="30"/>
        <v>75.5</v>
      </c>
      <c r="H27" s="156">
        <f t="shared" si="25"/>
        <v>1.7311000000000001</v>
      </c>
      <c r="J27" s="161">
        <v>2013</v>
      </c>
      <c r="K27" s="153">
        <f>VLOOKUP(J27,'Basisreihen Destatis 2024 B.''21'!$B$7:$I$95,3,FALSE)</f>
        <v>76.599999999999994</v>
      </c>
      <c r="L27" s="154"/>
      <c r="M27" s="154">
        <f t="shared" si="13"/>
        <v>76.599999999999994</v>
      </c>
      <c r="N27" s="154">
        <f>VLOOKUP(J27,'Basisreihen Destatis 2024 B.''21'!$B$7:$I$95,4,FALSE)</f>
        <v>91.4</v>
      </c>
      <c r="O27" s="154"/>
      <c r="P27" s="154">
        <f t="shared" si="14"/>
        <v>91.4</v>
      </c>
      <c r="Q27" s="155">
        <f t="shared" si="15"/>
        <v>81</v>
      </c>
      <c r="R27" s="156">
        <f t="shared" si="26"/>
        <v>1.5938000000000001</v>
      </c>
      <c r="T27" s="161">
        <v>2013</v>
      </c>
      <c r="U27" s="153">
        <f>VLOOKUP(T27,'Basisreihen Destatis 2024 B.''21'!$B$7:$I$95,3,FALSE)</f>
        <v>76.599999999999994</v>
      </c>
      <c r="V27" s="154"/>
      <c r="W27" s="154">
        <f t="shared" si="16"/>
        <v>76.599999999999994</v>
      </c>
      <c r="X27" s="154">
        <f>VLOOKUP(T27,'Basisreihen Destatis 2024 B.''21'!$B$7:$I$90,4,FALSE)</f>
        <v>91.4</v>
      </c>
      <c r="Y27" s="154"/>
      <c r="Z27" s="154">
        <f t="shared" si="17"/>
        <v>91.4</v>
      </c>
      <c r="AA27" s="154">
        <f>VLOOKUP(T27,'Basisreihen Destatis 2024 B.''21'!$B$7:$I$95,5,FALSE)</f>
        <v>84.7</v>
      </c>
      <c r="AB27" s="154"/>
      <c r="AC27" s="154">
        <f t="shared" si="18"/>
        <v>84.7</v>
      </c>
      <c r="AD27" s="155">
        <f t="shared" si="19"/>
        <v>81.7</v>
      </c>
      <c r="AE27" s="156">
        <f t="shared" si="27"/>
        <v>1.6132</v>
      </c>
      <c r="AG27" s="161">
        <v>2013</v>
      </c>
      <c r="AH27" s="153">
        <f>VLOOKUP(AG27,'Basisreihen Destatis 2024 B.''21'!$B$7:$I$95,3,FALSE)</f>
        <v>76.599999999999994</v>
      </c>
      <c r="AI27" s="154"/>
      <c r="AJ27" s="154">
        <f t="shared" si="20"/>
        <v>76.599999999999994</v>
      </c>
      <c r="AK27" s="154">
        <f>VLOOKUP(AG27,'Basisreihen Destatis 2024 B.''21'!$B$7:$I$95,6,FALSE)</f>
        <v>90.1</v>
      </c>
      <c r="AL27" s="154"/>
      <c r="AM27" s="154">
        <f t="shared" si="21"/>
        <v>90.1</v>
      </c>
      <c r="AN27" s="155">
        <f t="shared" si="22"/>
        <v>85.4</v>
      </c>
      <c r="AO27" s="156">
        <f t="shared" si="28"/>
        <v>1.5141</v>
      </c>
      <c r="AQ27" s="161">
        <v>2013</v>
      </c>
      <c r="AR27" s="153">
        <f>VLOOKUP(AQ27,'Basisreihen Destatis 2024 B.''21'!$B$7:$I$95,6,FALSE)</f>
        <v>90.1</v>
      </c>
      <c r="AS27" s="154"/>
      <c r="AT27" s="155">
        <f t="shared" si="23"/>
        <v>90.1</v>
      </c>
      <c r="AU27" s="156">
        <f t="shared" si="29"/>
        <v>1.4229000000000001</v>
      </c>
    </row>
    <row r="28" spans="1:47" x14ac:dyDescent="0.2">
      <c r="A28" s="232"/>
      <c r="B28" s="161">
        <v>2012</v>
      </c>
      <c r="C28" s="153">
        <f>VLOOKUP(B28,'Basisreihen Destatis 2024 B.''21'!$B$7:$I$95,2,FALSE)</f>
        <v>74.099999999999994</v>
      </c>
      <c r="D28" s="154"/>
      <c r="E28" s="154">
        <f>ROUND(IF(C28&gt;0,C28,D28*$C$72/$D$72),1)</f>
        <v>74.099999999999994</v>
      </c>
      <c r="F28" s="154"/>
      <c r="G28" s="155">
        <f t="shared" si="30"/>
        <v>74.099999999999994</v>
      </c>
      <c r="H28" s="156">
        <f t="shared" si="25"/>
        <v>1.7638</v>
      </c>
      <c r="J28" s="161">
        <v>2012</v>
      </c>
      <c r="K28" s="153">
        <f>VLOOKUP(J28,'Basisreihen Destatis 2024 B.''21'!$B$7:$I$95,3,FALSE)</f>
        <v>75.3</v>
      </c>
      <c r="L28" s="154"/>
      <c r="M28" s="154">
        <f t="shared" si="13"/>
        <v>75.3</v>
      </c>
      <c r="N28" s="154">
        <f>VLOOKUP(J28,'Basisreihen Destatis 2024 B.''21'!$B$7:$I$95,4,FALSE)</f>
        <v>95.6</v>
      </c>
      <c r="O28" s="154"/>
      <c r="P28" s="154">
        <f t="shared" si="14"/>
        <v>95.6</v>
      </c>
      <c r="Q28" s="155">
        <f t="shared" si="15"/>
        <v>81.400000000000006</v>
      </c>
      <c r="R28" s="156">
        <f t="shared" si="26"/>
        <v>1.5860000000000001</v>
      </c>
      <c r="T28" s="161">
        <v>2012</v>
      </c>
      <c r="U28" s="153">
        <f>VLOOKUP(T28,'Basisreihen Destatis 2024 B.''21'!$B$7:$I$95,3,FALSE)</f>
        <v>75.3</v>
      </c>
      <c r="V28" s="154"/>
      <c r="W28" s="154">
        <f t="shared" si="16"/>
        <v>75.3</v>
      </c>
      <c r="X28" s="154">
        <f>VLOOKUP(T28,'Basisreihen Destatis 2024 B.''21'!$B$7:$I$90,4,FALSE)</f>
        <v>95.6</v>
      </c>
      <c r="Y28" s="154"/>
      <c r="Z28" s="154">
        <f t="shared" si="17"/>
        <v>95.6</v>
      </c>
      <c r="AA28" s="154">
        <f>VLOOKUP(T28,'Basisreihen Destatis 2024 B.''21'!$B$7:$I$95,5,FALSE)</f>
        <v>85.2</v>
      </c>
      <c r="AB28" s="154"/>
      <c r="AC28" s="154">
        <f t="shared" si="18"/>
        <v>85.2</v>
      </c>
      <c r="AD28" s="155">
        <f t="shared" si="19"/>
        <v>81.8</v>
      </c>
      <c r="AE28" s="156">
        <f t="shared" si="27"/>
        <v>1.6112</v>
      </c>
      <c r="AG28" s="161">
        <v>2012</v>
      </c>
      <c r="AH28" s="153">
        <f>VLOOKUP(AG28,'Basisreihen Destatis 2024 B.''21'!$B$7:$I$95,3,FALSE)</f>
        <v>75.3</v>
      </c>
      <c r="AI28" s="154"/>
      <c r="AJ28" s="154">
        <f t="shared" si="20"/>
        <v>75.3</v>
      </c>
      <c r="AK28" s="154">
        <f>VLOOKUP(AG28,'Basisreihen Destatis 2024 B.''21'!$B$7:$I$95,6,FALSE)</f>
        <v>90</v>
      </c>
      <c r="AL28" s="154"/>
      <c r="AM28" s="154">
        <f t="shared" si="21"/>
        <v>90</v>
      </c>
      <c r="AN28" s="155">
        <f t="shared" si="22"/>
        <v>84.9</v>
      </c>
      <c r="AO28" s="156">
        <f t="shared" si="28"/>
        <v>1.5229999999999999</v>
      </c>
      <c r="AQ28" s="161">
        <v>2012</v>
      </c>
      <c r="AR28" s="153">
        <f>VLOOKUP(AQ28,'Basisreihen Destatis 2024 B.''21'!$B$7:$I$95,6,FALSE)</f>
        <v>90</v>
      </c>
      <c r="AS28" s="154"/>
      <c r="AT28" s="155">
        <f t="shared" si="23"/>
        <v>90</v>
      </c>
      <c r="AU28" s="156">
        <f t="shared" si="29"/>
        <v>1.4244000000000001</v>
      </c>
    </row>
    <row r="29" spans="1:47" x14ac:dyDescent="0.2">
      <c r="A29" s="232"/>
      <c r="B29" s="161">
        <v>2011</v>
      </c>
      <c r="C29" s="153">
        <f>VLOOKUP(B29,'Basisreihen Destatis 2024 B.''21'!$B$7:$I$95,2,FALSE)</f>
        <v>72.2</v>
      </c>
      <c r="D29" s="154"/>
      <c r="E29" s="154">
        <f t="shared" si="24"/>
        <v>72.2</v>
      </c>
      <c r="F29" s="154"/>
      <c r="G29" s="155">
        <f t="shared" si="30"/>
        <v>72.2</v>
      </c>
      <c r="H29" s="156">
        <f t="shared" si="25"/>
        <v>1.8102</v>
      </c>
      <c r="I29" s="162"/>
      <c r="J29" s="161">
        <v>2011</v>
      </c>
      <c r="K29" s="153">
        <f>VLOOKUP(J29,'Basisreihen Destatis 2024 B.''21'!$B$7:$I$95,3,FALSE)</f>
        <v>73.400000000000006</v>
      </c>
      <c r="L29" s="154"/>
      <c r="M29" s="154">
        <f t="shared" si="13"/>
        <v>73.400000000000006</v>
      </c>
      <c r="N29" s="154">
        <f>VLOOKUP(J29,'Basisreihen Destatis 2024 B.''21'!$B$7:$I$95,4,FALSE)</f>
        <v>96.7</v>
      </c>
      <c r="O29" s="154"/>
      <c r="P29" s="154">
        <f t="shared" si="14"/>
        <v>96.7</v>
      </c>
      <c r="Q29" s="155">
        <f t="shared" si="15"/>
        <v>80.400000000000006</v>
      </c>
      <c r="R29" s="156">
        <f t="shared" si="26"/>
        <v>1.6056999999999999</v>
      </c>
      <c r="S29" s="162"/>
      <c r="T29" s="161">
        <v>2011</v>
      </c>
      <c r="U29" s="153">
        <f>VLOOKUP(T29,'Basisreihen Destatis 2024 B.''21'!$B$7:$I$95,3,FALSE)</f>
        <v>73.400000000000006</v>
      </c>
      <c r="V29" s="154"/>
      <c r="W29" s="154">
        <f t="shared" si="16"/>
        <v>73.400000000000006</v>
      </c>
      <c r="X29" s="154">
        <f>VLOOKUP(T29,'Basisreihen Destatis 2024 B.''21'!$B$7:$I$90,4,FALSE)</f>
        <v>96.7</v>
      </c>
      <c r="Y29" s="154"/>
      <c r="Z29" s="154">
        <f t="shared" si="17"/>
        <v>96.7</v>
      </c>
      <c r="AA29" s="154">
        <f>VLOOKUP(T29,'Basisreihen Destatis 2024 B.''21'!$B$7:$I$95,5,FALSE)</f>
        <v>86.8</v>
      </c>
      <c r="AB29" s="154"/>
      <c r="AC29" s="154">
        <f t="shared" si="18"/>
        <v>86.8</v>
      </c>
      <c r="AD29" s="155">
        <f t="shared" si="19"/>
        <v>81.599999999999994</v>
      </c>
      <c r="AE29" s="156">
        <f t="shared" si="27"/>
        <v>1.6152</v>
      </c>
      <c r="AG29" s="161">
        <v>2011</v>
      </c>
      <c r="AH29" s="153">
        <f>VLOOKUP(AG29,'Basisreihen Destatis 2024 B.''21'!$B$7:$I$95,3,FALSE)</f>
        <v>73.400000000000006</v>
      </c>
      <c r="AI29" s="154"/>
      <c r="AJ29" s="154">
        <f t="shared" si="20"/>
        <v>73.400000000000006</v>
      </c>
      <c r="AK29" s="154">
        <f>VLOOKUP(AG29,'Basisreihen Destatis 2024 B.''21'!$B$7:$I$95,6,FALSE)</f>
        <v>88.8</v>
      </c>
      <c r="AL29" s="154"/>
      <c r="AM29" s="154">
        <f t="shared" si="21"/>
        <v>88.8</v>
      </c>
      <c r="AN29" s="155">
        <f t="shared" si="22"/>
        <v>83.4</v>
      </c>
      <c r="AO29" s="156">
        <f t="shared" si="28"/>
        <v>1.5504</v>
      </c>
      <c r="AQ29" s="161">
        <v>2011</v>
      </c>
      <c r="AR29" s="153">
        <f>VLOOKUP(AQ29,'Basisreihen Destatis 2024 B.''21'!$B$7:$I$95,6,FALSE)</f>
        <v>88.8</v>
      </c>
      <c r="AS29" s="154"/>
      <c r="AT29" s="155">
        <f t="shared" si="23"/>
        <v>88.8</v>
      </c>
      <c r="AU29" s="156">
        <f t="shared" si="29"/>
        <v>1.4437</v>
      </c>
    </row>
    <row r="30" spans="1:47" x14ac:dyDescent="0.2">
      <c r="A30" s="232"/>
      <c r="B30" s="161">
        <v>2010</v>
      </c>
      <c r="C30" s="153">
        <f>VLOOKUP(B30,'Basisreihen Destatis 2024 B.''21'!$B$7:$I$95,2,FALSE)</f>
        <v>70</v>
      </c>
      <c r="D30" s="154"/>
      <c r="E30" s="154">
        <f t="shared" si="24"/>
        <v>70</v>
      </c>
      <c r="F30" s="154"/>
      <c r="G30" s="155">
        <f t="shared" si="30"/>
        <v>70</v>
      </c>
      <c r="H30" s="156">
        <f t="shared" si="25"/>
        <v>1.8671</v>
      </c>
      <c r="I30" s="162"/>
      <c r="J30" s="161">
        <v>2010</v>
      </c>
      <c r="K30" s="153">
        <f>VLOOKUP(J30,'Basisreihen Destatis 2024 B.''21'!$B$7:$I$95,3,FALSE)</f>
        <v>72</v>
      </c>
      <c r="L30" s="154"/>
      <c r="M30" s="154">
        <f t="shared" si="13"/>
        <v>72</v>
      </c>
      <c r="N30" s="154">
        <f>VLOOKUP(J30,'Basisreihen Destatis 2024 B.''21'!$B$7:$I$95,4,FALSE)</f>
        <v>86.4</v>
      </c>
      <c r="O30" s="154"/>
      <c r="P30" s="154">
        <f t="shared" si="14"/>
        <v>86.4</v>
      </c>
      <c r="Q30" s="155">
        <f t="shared" si="15"/>
        <v>76.3</v>
      </c>
      <c r="R30" s="156">
        <f t="shared" si="26"/>
        <v>1.6919999999999999</v>
      </c>
      <c r="S30" s="162"/>
      <c r="T30" s="161">
        <v>2010</v>
      </c>
      <c r="U30" s="153">
        <f>VLOOKUP(T30,'Basisreihen Destatis 2024 B.''21'!$B$7:$I$95,3,FALSE)</f>
        <v>72</v>
      </c>
      <c r="V30" s="154"/>
      <c r="W30" s="154">
        <f t="shared" si="16"/>
        <v>72</v>
      </c>
      <c r="X30" s="154">
        <f>VLOOKUP(T30,'Basisreihen Destatis 2024 B.''21'!$B$7:$I$90,4,FALSE)</f>
        <v>86.4</v>
      </c>
      <c r="Y30" s="154"/>
      <c r="Z30" s="154">
        <f t="shared" si="17"/>
        <v>86.4</v>
      </c>
      <c r="AA30" s="154">
        <f>VLOOKUP(T30,'Basisreihen Destatis 2024 B.''21'!$B$7:$I$95,5,FALSE)</f>
        <v>85.1</v>
      </c>
      <c r="AB30" s="154"/>
      <c r="AC30" s="154">
        <f t="shared" si="18"/>
        <v>85.1</v>
      </c>
      <c r="AD30" s="155">
        <f t="shared" si="19"/>
        <v>78.7</v>
      </c>
      <c r="AE30" s="156">
        <f t="shared" si="27"/>
        <v>1.6747000000000001</v>
      </c>
      <c r="AG30" s="161">
        <v>2010</v>
      </c>
      <c r="AH30" s="153">
        <f>VLOOKUP(AG30,'Basisreihen Destatis 2024 B.''21'!$B$7:$I$95,3,FALSE)</f>
        <v>72</v>
      </c>
      <c r="AI30" s="154"/>
      <c r="AJ30" s="154">
        <f t="shared" si="20"/>
        <v>72</v>
      </c>
      <c r="AK30" s="154">
        <f>VLOOKUP(AG30,'Basisreihen Destatis 2024 B.''21'!$B$7:$I$95,6,FALSE)</f>
        <v>84.7</v>
      </c>
      <c r="AL30" s="154"/>
      <c r="AM30" s="154">
        <f t="shared" si="21"/>
        <v>84.7</v>
      </c>
      <c r="AN30" s="155">
        <f t="shared" si="22"/>
        <v>80.3</v>
      </c>
      <c r="AO30" s="156">
        <f t="shared" si="28"/>
        <v>1.6102000000000001</v>
      </c>
      <c r="AQ30" s="161">
        <v>2010</v>
      </c>
      <c r="AR30" s="153">
        <f>VLOOKUP(AQ30,'Basisreihen Destatis 2024 B.''21'!$B$7:$I$95,6,FALSE)</f>
        <v>84.7</v>
      </c>
      <c r="AS30" s="154"/>
      <c r="AT30" s="155">
        <f t="shared" si="23"/>
        <v>84.7</v>
      </c>
      <c r="AU30" s="156">
        <f t="shared" si="29"/>
        <v>1.5136000000000001</v>
      </c>
    </row>
    <row r="31" spans="1:47" x14ac:dyDescent="0.2">
      <c r="A31" s="232"/>
      <c r="B31" s="161">
        <v>2009</v>
      </c>
      <c r="C31" s="153">
        <f>VLOOKUP(B31,'Basisreihen Destatis 2024 B.''21'!$B$7:$I$95,2,FALSE)</f>
        <v>69.3</v>
      </c>
      <c r="D31" s="154"/>
      <c r="E31" s="154">
        <f t="shared" si="24"/>
        <v>69.3</v>
      </c>
      <c r="F31" s="154"/>
      <c r="G31" s="155">
        <f t="shared" si="30"/>
        <v>69.3</v>
      </c>
      <c r="H31" s="156">
        <f t="shared" si="25"/>
        <v>1.8859999999999999</v>
      </c>
      <c r="I31" s="162"/>
      <c r="J31" s="161">
        <v>2009</v>
      </c>
      <c r="K31" s="153">
        <f>VLOOKUP(J31,'Basisreihen Destatis 2024 B.''21'!$B$7:$I$95,3,FALSE)</f>
        <v>71.7</v>
      </c>
      <c r="L31" s="154"/>
      <c r="M31" s="154">
        <f t="shared" si="13"/>
        <v>71.7</v>
      </c>
      <c r="N31" s="154">
        <f>VLOOKUP(J31,'Basisreihen Destatis 2024 B.''21'!$B$7:$I$95,4,FALSE)</f>
        <v>84.9</v>
      </c>
      <c r="O31" s="154"/>
      <c r="P31" s="154">
        <f t="shared" si="14"/>
        <v>84.9</v>
      </c>
      <c r="Q31" s="155">
        <f t="shared" si="15"/>
        <v>75.7</v>
      </c>
      <c r="R31" s="156">
        <f t="shared" si="26"/>
        <v>1.7054</v>
      </c>
      <c r="S31" s="162"/>
      <c r="T31" s="161">
        <v>2009</v>
      </c>
      <c r="U31" s="153">
        <f>VLOOKUP(T31,'Basisreihen Destatis 2024 B.''21'!$B$7:$I$95,3,FALSE)</f>
        <v>71.7</v>
      </c>
      <c r="V31" s="154"/>
      <c r="W31" s="154">
        <f t="shared" si="16"/>
        <v>71.7</v>
      </c>
      <c r="X31" s="154">
        <f>VLOOKUP(T31,'Basisreihen Destatis 2024 B.''21'!$B$7:$I$90,4,FALSE)</f>
        <v>84.9</v>
      </c>
      <c r="Y31" s="154"/>
      <c r="Z31" s="154">
        <f t="shared" si="17"/>
        <v>84.9</v>
      </c>
      <c r="AA31" s="154">
        <f>VLOOKUP(T31,'Basisreihen Destatis 2024 B.''21'!$B$7:$I$95,5,FALSE)</f>
        <v>90.8</v>
      </c>
      <c r="AB31" s="154"/>
      <c r="AC31" s="154">
        <f t="shared" si="18"/>
        <v>90.8</v>
      </c>
      <c r="AD31" s="155">
        <f t="shared" si="19"/>
        <v>80.400000000000006</v>
      </c>
      <c r="AE31" s="156">
        <f t="shared" si="27"/>
        <v>1.6393</v>
      </c>
      <c r="AG31" s="161">
        <v>2009</v>
      </c>
      <c r="AH31" s="153">
        <f>VLOOKUP(AG31,'Basisreihen Destatis 2024 B.''21'!$B$7:$I$95,3,FALSE)</f>
        <v>71.7</v>
      </c>
      <c r="AI31" s="154"/>
      <c r="AJ31" s="154">
        <f t="shared" si="20"/>
        <v>71.7</v>
      </c>
      <c r="AK31" s="154">
        <f>VLOOKUP(AG31,'Basisreihen Destatis 2024 B.''21'!$B$7:$I$95,6,FALSE)</f>
        <v>84</v>
      </c>
      <c r="AL31" s="154"/>
      <c r="AM31" s="154">
        <f t="shared" si="21"/>
        <v>84</v>
      </c>
      <c r="AN31" s="155">
        <f t="shared" si="22"/>
        <v>79.7</v>
      </c>
      <c r="AO31" s="156">
        <f t="shared" si="28"/>
        <v>1.6223000000000001</v>
      </c>
      <c r="AQ31" s="161">
        <v>2009</v>
      </c>
      <c r="AR31" s="153">
        <f>VLOOKUP(AQ31,'Basisreihen Destatis 2024 B.''21'!$B$7:$I$95,6,FALSE)</f>
        <v>84</v>
      </c>
      <c r="AS31" s="154"/>
      <c r="AT31" s="155">
        <f t="shared" si="23"/>
        <v>84</v>
      </c>
      <c r="AU31" s="156">
        <f t="shared" si="29"/>
        <v>1.5262</v>
      </c>
    </row>
    <row r="32" spans="1:47" x14ac:dyDescent="0.2">
      <c r="A32" s="232"/>
      <c r="B32" s="161">
        <v>2008</v>
      </c>
      <c r="C32" s="153">
        <f>VLOOKUP(B32,'Basisreihen Destatis 2024 B.''21'!$B$7:$I$95,2,FALSE)</f>
        <v>68.5</v>
      </c>
      <c r="D32" s="154"/>
      <c r="E32" s="154">
        <f t="shared" si="24"/>
        <v>68.5</v>
      </c>
      <c r="F32" s="154"/>
      <c r="G32" s="155">
        <f t="shared" si="30"/>
        <v>68.5</v>
      </c>
      <c r="H32" s="156">
        <f t="shared" si="25"/>
        <v>1.9079999999999999</v>
      </c>
      <c r="I32" s="162"/>
      <c r="J32" s="161">
        <v>2008</v>
      </c>
      <c r="K32" s="153">
        <f>VLOOKUP(J32,'Basisreihen Destatis 2024 B.''21'!$B$7:$I$95,3,FALSE)</f>
        <v>70.5</v>
      </c>
      <c r="L32" s="154"/>
      <c r="M32" s="154">
        <f t="shared" si="13"/>
        <v>70.5</v>
      </c>
      <c r="N32" s="154">
        <f>VLOOKUP(J32,'Basisreihen Destatis 2024 B.''21'!$B$7:$I$95,4,FALSE)</f>
        <v>92.6</v>
      </c>
      <c r="O32" s="154"/>
      <c r="P32" s="154">
        <f t="shared" si="14"/>
        <v>92.6</v>
      </c>
      <c r="Q32" s="155">
        <f t="shared" si="15"/>
        <v>77.099999999999994</v>
      </c>
      <c r="R32" s="156">
        <f t="shared" si="26"/>
        <v>1.6744000000000001</v>
      </c>
      <c r="S32" s="162"/>
      <c r="T32" s="161">
        <v>2008</v>
      </c>
      <c r="U32" s="153">
        <f>VLOOKUP(T32,'Basisreihen Destatis 2024 B.''21'!$B$7:$I$95,3,FALSE)</f>
        <v>70.5</v>
      </c>
      <c r="V32" s="154"/>
      <c r="W32" s="154">
        <f t="shared" si="16"/>
        <v>70.5</v>
      </c>
      <c r="X32" s="154">
        <f>VLOOKUP(T32,'Basisreihen Destatis 2024 B.''21'!$B$7:$I$90,4,FALSE)</f>
        <v>92.6</v>
      </c>
      <c r="Y32" s="154"/>
      <c r="Z32" s="154">
        <f t="shared" si="17"/>
        <v>92.6</v>
      </c>
      <c r="AA32" s="154">
        <f>VLOOKUP(T32,'Basisreihen Destatis 2024 B.''21'!$B$7:$I$95,5,FALSE)</f>
        <v>92.1</v>
      </c>
      <c r="AB32" s="154"/>
      <c r="AC32" s="154">
        <f t="shared" si="18"/>
        <v>92.1</v>
      </c>
      <c r="AD32" s="155">
        <f t="shared" si="19"/>
        <v>81.400000000000006</v>
      </c>
      <c r="AE32" s="156">
        <f t="shared" si="27"/>
        <v>1.6192</v>
      </c>
      <c r="AG32" s="161">
        <v>2008</v>
      </c>
      <c r="AH32" s="153">
        <f>VLOOKUP(AG32,'Basisreihen Destatis 2024 B.''21'!$B$7:$I$95,3,FALSE)</f>
        <v>70.5</v>
      </c>
      <c r="AI32" s="154"/>
      <c r="AJ32" s="154">
        <f t="shared" si="20"/>
        <v>70.5</v>
      </c>
      <c r="AK32" s="154">
        <f>VLOOKUP(AG32,'Basisreihen Destatis 2024 B.''21'!$B$7:$I$95,6,FALSE)</f>
        <v>86.9</v>
      </c>
      <c r="AL32" s="154"/>
      <c r="AM32" s="154">
        <f t="shared" si="21"/>
        <v>86.9</v>
      </c>
      <c r="AN32" s="155">
        <f t="shared" si="22"/>
        <v>81.2</v>
      </c>
      <c r="AO32" s="156">
        <f t="shared" si="28"/>
        <v>1.5924</v>
      </c>
      <c r="AQ32" s="161">
        <v>2008</v>
      </c>
      <c r="AR32" s="153">
        <f>VLOOKUP(AQ32,'Basisreihen Destatis 2024 B.''21'!$B$7:$I$95,6,FALSE)</f>
        <v>86.9</v>
      </c>
      <c r="AS32" s="154"/>
      <c r="AT32" s="155">
        <f t="shared" si="23"/>
        <v>86.9</v>
      </c>
      <c r="AU32" s="156">
        <f t="shared" si="29"/>
        <v>1.4753000000000001</v>
      </c>
    </row>
    <row r="33" spans="1:47" x14ac:dyDescent="0.2">
      <c r="A33" s="232"/>
      <c r="B33" s="161">
        <v>2007</v>
      </c>
      <c r="C33" s="153">
        <f>VLOOKUP(B33,'Basisreihen Destatis 2024 B.''21'!$B$7:$I$95,2,FALSE)</f>
        <v>66.099999999999994</v>
      </c>
      <c r="D33" s="154"/>
      <c r="E33" s="154">
        <f t="shared" si="24"/>
        <v>66.099999999999994</v>
      </c>
      <c r="F33" s="154"/>
      <c r="G33" s="155">
        <f t="shared" si="30"/>
        <v>66.099999999999994</v>
      </c>
      <c r="H33" s="156">
        <f t="shared" si="25"/>
        <v>1.9773000000000001</v>
      </c>
      <c r="I33" s="162"/>
      <c r="J33" s="161">
        <v>2007</v>
      </c>
      <c r="K33" s="153">
        <f>VLOOKUP(J33,'Basisreihen Destatis 2024 B.''21'!$B$7:$I$95,3,FALSE)</f>
        <v>68.400000000000006</v>
      </c>
      <c r="L33" s="154"/>
      <c r="M33" s="154">
        <f t="shared" si="13"/>
        <v>68.400000000000006</v>
      </c>
      <c r="N33" s="154">
        <f>VLOOKUP(J33,'Basisreihen Destatis 2024 B.''21'!$B$7:$I$95,4,FALSE)</f>
        <v>95.8</v>
      </c>
      <c r="O33" s="154"/>
      <c r="P33" s="154">
        <f t="shared" si="14"/>
        <v>95.8</v>
      </c>
      <c r="Q33" s="155">
        <f t="shared" si="15"/>
        <v>76.599999999999994</v>
      </c>
      <c r="R33" s="156">
        <f t="shared" si="26"/>
        <v>1.6854</v>
      </c>
      <c r="S33" s="162"/>
      <c r="T33" s="161">
        <v>2007</v>
      </c>
      <c r="U33" s="153">
        <f>VLOOKUP(T33,'Basisreihen Destatis 2024 B.''21'!$B$7:$I$95,3,FALSE)</f>
        <v>68.400000000000006</v>
      </c>
      <c r="V33" s="154"/>
      <c r="W33" s="154">
        <f t="shared" si="16"/>
        <v>68.400000000000006</v>
      </c>
      <c r="X33" s="154">
        <f>VLOOKUP(T33,'Basisreihen Destatis 2024 B.''21'!$B$7:$I$90,4,FALSE)</f>
        <v>95.8</v>
      </c>
      <c r="Y33" s="154"/>
      <c r="Z33" s="154">
        <f t="shared" si="17"/>
        <v>95.8</v>
      </c>
      <c r="AA33" s="154">
        <f>VLOOKUP(T33,'Basisreihen Destatis 2024 B.''21'!$B$7:$I$95,5,FALSE)</f>
        <v>86.9</v>
      </c>
      <c r="AB33" s="154"/>
      <c r="AC33" s="154">
        <f t="shared" si="18"/>
        <v>86.9</v>
      </c>
      <c r="AD33" s="155">
        <f t="shared" si="19"/>
        <v>79</v>
      </c>
      <c r="AE33" s="156">
        <f t="shared" si="27"/>
        <v>1.6684000000000001</v>
      </c>
      <c r="AG33" s="161">
        <v>2007</v>
      </c>
      <c r="AH33" s="153">
        <f>VLOOKUP(AG33,'Basisreihen Destatis 2024 B.''21'!$B$7:$I$95,3,FALSE)</f>
        <v>68.400000000000006</v>
      </c>
      <c r="AI33" s="154"/>
      <c r="AJ33" s="154">
        <f t="shared" si="20"/>
        <v>68.400000000000006</v>
      </c>
      <c r="AK33" s="154">
        <f>VLOOKUP(AG33,'Basisreihen Destatis 2024 B.''21'!$B$7:$I$95,6,FALSE)</f>
        <v>82.7</v>
      </c>
      <c r="AL33" s="154"/>
      <c r="AM33" s="154">
        <f t="shared" si="21"/>
        <v>82.7</v>
      </c>
      <c r="AN33" s="155">
        <f t="shared" si="22"/>
        <v>77.7</v>
      </c>
      <c r="AO33" s="156">
        <f t="shared" si="28"/>
        <v>1.6640999999999999</v>
      </c>
      <c r="AQ33" s="161">
        <v>2007</v>
      </c>
      <c r="AR33" s="153">
        <f>VLOOKUP(AQ33,'Basisreihen Destatis 2024 B.''21'!$B$7:$I$95,6,FALSE)</f>
        <v>82.7</v>
      </c>
      <c r="AS33" s="154"/>
      <c r="AT33" s="155">
        <f t="shared" si="23"/>
        <v>82.7</v>
      </c>
      <c r="AU33" s="156">
        <f t="shared" si="29"/>
        <v>1.5502</v>
      </c>
    </row>
    <row r="34" spans="1:47" x14ac:dyDescent="0.2">
      <c r="A34" s="232"/>
      <c r="B34" s="161">
        <v>2006</v>
      </c>
      <c r="C34" s="153">
        <f>VLOOKUP(B34,'Basisreihen Destatis 2024 B.''21'!$B$7:$I$95,2,FALSE)</f>
        <v>63.3</v>
      </c>
      <c r="D34" s="154"/>
      <c r="E34" s="154">
        <f t="shared" si="24"/>
        <v>63.3</v>
      </c>
      <c r="F34" s="154"/>
      <c r="G34" s="155">
        <f t="shared" si="30"/>
        <v>63.3</v>
      </c>
      <c r="H34" s="156">
        <f t="shared" si="25"/>
        <v>2.0648</v>
      </c>
      <c r="I34" s="162"/>
      <c r="J34" s="161">
        <v>2006</v>
      </c>
      <c r="K34" s="153">
        <f>VLOOKUP(J34,'Basisreihen Destatis 2024 B.''21'!$B$7:$I$95,3,FALSE)</f>
        <v>66.400000000000006</v>
      </c>
      <c r="L34" s="154"/>
      <c r="M34" s="154">
        <f t="shared" si="13"/>
        <v>66.400000000000006</v>
      </c>
      <c r="N34" s="154">
        <f>VLOOKUP(J34,'Basisreihen Destatis 2024 B.''21'!$B$7:$I$95,4,FALSE)</f>
        <v>93.7</v>
      </c>
      <c r="O34" s="154"/>
      <c r="P34" s="154">
        <f t="shared" si="14"/>
        <v>93.7</v>
      </c>
      <c r="Q34" s="155">
        <f t="shared" si="15"/>
        <v>74.599999999999994</v>
      </c>
      <c r="R34" s="156">
        <f t="shared" si="26"/>
        <v>1.7305999999999999</v>
      </c>
      <c r="S34" s="162"/>
      <c r="T34" s="161">
        <v>2006</v>
      </c>
      <c r="U34" s="153">
        <f>VLOOKUP(T34,'Basisreihen Destatis 2024 B.''21'!$B$7:$I$95,3,FALSE)</f>
        <v>66.400000000000006</v>
      </c>
      <c r="V34" s="154"/>
      <c r="W34" s="154">
        <f t="shared" si="16"/>
        <v>66.400000000000006</v>
      </c>
      <c r="X34" s="154">
        <f>VLOOKUP(T34,'Basisreihen Destatis 2024 B.''21'!$B$7:$I$90,4,FALSE)</f>
        <v>93.7</v>
      </c>
      <c r="Y34" s="154"/>
      <c r="Z34" s="154">
        <f t="shared" si="17"/>
        <v>93.7</v>
      </c>
      <c r="AA34" s="154">
        <f>VLOOKUP(T34,'Basisreihen Destatis 2024 B.''21'!$B$7:$I$95,5,FALSE)</f>
        <v>81.2</v>
      </c>
      <c r="AB34" s="154"/>
      <c r="AC34" s="154">
        <f t="shared" si="18"/>
        <v>81.2</v>
      </c>
      <c r="AD34" s="155">
        <f t="shared" si="19"/>
        <v>75.7</v>
      </c>
      <c r="AE34" s="156">
        <f t="shared" si="27"/>
        <v>1.7411000000000001</v>
      </c>
      <c r="AG34" s="161">
        <v>2006</v>
      </c>
      <c r="AH34" s="153">
        <f>VLOOKUP(AG34,'Basisreihen Destatis 2024 B.''21'!$B$7:$I$95,3,FALSE)</f>
        <v>66.400000000000006</v>
      </c>
      <c r="AI34" s="154"/>
      <c r="AJ34" s="154">
        <f t="shared" si="20"/>
        <v>66.400000000000006</v>
      </c>
      <c r="AK34" s="154">
        <f>VLOOKUP(AG34,'Basisreihen Destatis 2024 B.''21'!$B$7:$I$95,6,FALSE)</f>
        <v>81.7</v>
      </c>
      <c r="AL34" s="154"/>
      <c r="AM34" s="154">
        <f t="shared" si="21"/>
        <v>81.7</v>
      </c>
      <c r="AN34" s="155">
        <f t="shared" si="22"/>
        <v>76.3</v>
      </c>
      <c r="AO34" s="156">
        <f t="shared" si="28"/>
        <v>1.6946000000000001</v>
      </c>
      <c r="AQ34" s="161">
        <v>2006</v>
      </c>
      <c r="AR34" s="153">
        <f>VLOOKUP(AQ34,'Basisreihen Destatis 2024 B.''21'!$B$7:$I$95,6,FALSE)</f>
        <v>81.7</v>
      </c>
      <c r="AS34" s="154"/>
      <c r="AT34" s="155">
        <f t="shared" si="23"/>
        <v>81.7</v>
      </c>
      <c r="AU34" s="156">
        <f t="shared" si="29"/>
        <v>1.5691999999999999</v>
      </c>
    </row>
    <row r="35" spans="1:47" x14ac:dyDescent="0.2">
      <c r="A35" s="232"/>
      <c r="B35" s="161">
        <v>2005</v>
      </c>
      <c r="C35" s="153">
        <f>VLOOKUP(B35,'Basisreihen Destatis 2024 B.''21'!$B$7:$I$95,2,FALSE)</f>
        <v>61.9</v>
      </c>
      <c r="D35" s="154"/>
      <c r="E35" s="154">
        <f t="shared" si="24"/>
        <v>61.9</v>
      </c>
      <c r="F35" s="154"/>
      <c r="G35" s="155">
        <f t="shared" si="30"/>
        <v>61.9</v>
      </c>
      <c r="H35" s="156">
        <f t="shared" si="25"/>
        <v>2.1114999999999999</v>
      </c>
      <c r="I35" s="162"/>
      <c r="J35" s="161">
        <v>2005</v>
      </c>
      <c r="K35" s="153">
        <f>VLOOKUP(J35,'Basisreihen Destatis 2024 B.''21'!$B$7:$I$95,3,FALSE)</f>
        <v>64.8</v>
      </c>
      <c r="L35" s="154"/>
      <c r="M35" s="154">
        <f t="shared" si="13"/>
        <v>64.8</v>
      </c>
      <c r="N35" s="154">
        <f>VLOOKUP(J35,'Basisreihen Destatis 2024 B.''21'!$B$7:$I$95,4,FALSE)</f>
        <v>88</v>
      </c>
      <c r="O35" s="154"/>
      <c r="P35" s="154">
        <f t="shared" si="14"/>
        <v>88</v>
      </c>
      <c r="Q35" s="155">
        <f t="shared" si="15"/>
        <v>71.8</v>
      </c>
      <c r="R35" s="156">
        <f t="shared" si="26"/>
        <v>1.7981</v>
      </c>
      <c r="S35" s="162"/>
      <c r="T35" s="161">
        <v>2005</v>
      </c>
      <c r="U35" s="153">
        <f>VLOOKUP(T35,'Basisreihen Destatis 2024 B.''21'!$B$7:$I$95,3,FALSE)</f>
        <v>64.8</v>
      </c>
      <c r="V35" s="154"/>
      <c r="W35" s="154">
        <f t="shared" si="16"/>
        <v>64.8</v>
      </c>
      <c r="X35" s="154">
        <f>VLOOKUP(T35,'Basisreihen Destatis 2024 B.''21'!$B$7:$I$90,4,FALSE)</f>
        <v>88</v>
      </c>
      <c r="Y35" s="154"/>
      <c r="Z35" s="154">
        <f t="shared" si="17"/>
        <v>88</v>
      </c>
      <c r="AA35" s="154">
        <f>VLOOKUP(T35,'Basisreihen Destatis 2024 B.''21'!$B$7:$I$95,5,FALSE)</f>
        <v>80.5</v>
      </c>
      <c r="AB35" s="154"/>
      <c r="AC35" s="154">
        <f t="shared" si="18"/>
        <v>80.5</v>
      </c>
      <c r="AD35" s="155">
        <f t="shared" si="19"/>
        <v>73.8</v>
      </c>
      <c r="AE35" s="156">
        <f t="shared" si="27"/>
        <v>1.7859</v>
      </c>
      <c r="AG35" s="161">
        <v>2005</v>
      </c>
      <c r="AH35" s="153">
        <f>VLOOKUP(AG35,'Basisreihen Destatis 2024 B.''21'!$B$7:$I$95,3,FALSE)</f>
        <v>64.8</v>
      </c>
      <c r="AI35" s="154"/>
      <c r="AJ35" s="154">
        <f t="shared" si="20"/>
        <v>64.8</v>
      </c>
      <c r="AK35" s="154">
        <f>VLOOKUP(AG35,'Basisreihen Destatis 2024 B.''21'!$B$7:$I$95,6,FALSE)</f>
        <v>77.599999999999994</v>
      </c>
      <c r="AL35" s="154"/>
      <c r="AM35" s="154">
        <f t="shared" si="21"/>
        <v>77.599999999999994</v>
      </c>
      <c r="AN35" s="155">
        <f t="shared" si="22"/>
        <v>73.099999999999994</v>
      </c>
      <c r="AO35" s="156">
        <f t="shared" si="28"/>
        <v>1.7687999999999999</v>
      </c>
      <c r="AQ35" s="161">
        <v>2005</v>
      </c>
      <c r="AR35" s="153">
        <f>VLOOKUP(AQ35,'Basisreihen Destatis 2024 B.''21'!$B$7:$I$95,6,FALSE)</f>
        <v>77.599999999999994</v>
      </c>
      <c r="AS35" s="154"/>
      <c r="AT35" s="155">
        <f t="shared" si="23"/>
        <v>77.599999999999994</v>
      </c>
      <c r="AU35" s="156">
        <f t="shared" si="29"/>
        <v>1.6520999999999999</v>
      </c>
    </row>
    <row r="36" spans="1:47" x14ac:dyDescent="0.2">
      <c r="A36" s="232"/>
      <c r="B36" s="161">
        <v>2004</v>
      </c>
      <c r="C36" s="153">
        <f>VLOOKUP(B36,'Basisreihen Destatis 2024 B.''21'!$B$7:$I$95,2,FALSE)</f>
        <v>60.6</v>
      </c>
      <c r="D36" s="154"/>
      <c r="E36" s="154">
        <f t="shared" si="24"/>
        <v>60.6</v>
      </c>
      <c r="F36" s="154"/>
      <c r="G36" s="155">
        <f t="shared" si="30"/>
        <v>60.6</v>
      </c>
      <c r="H36" s="156">
        <f t="shared" si="25"/>
        <v>2.1568000000000001</v>
      </c>
      <c r="I36" s="162"/>
      <c r="J36" s="161">
        <v>2004</v>
      </c>
      <c r="K36" s="153">
        <f>VLOOKUP(J36,'Basisreihen Destatis 2024 B.''21'!$B$7:$I$95,3,FALSE)</f>
        <v>64.7</v>
      </c>
      <c r="L36" s="154"/>
      <c r="M36" s="154">
        <f t="shared" si="13"/>
        <v>64.7</v>
      </c>
      <c r="N36" s="154">
        <f>VLOOKUP(J36,'Basisreihen Destatis 2024 B.''21'!$B$7:$I$95,4,FALSE)</f>
        <v>90.1</v>
      </c>
      <c r="O36" s="154"/>
      <c r="P36" s="154">
        <f t="shared" si="14"/>
        <v>90.1</v>
      </c>
      <c r="Q36" s="155">
        <f t="shared" si="15"/>
        <v>72.3</v>
      </c>
      <c r="R36" s="156">
        <f t="shared" si="26"/>
        <v>1.7856000000000001</v>
      </c>
      <c r="S36" s="162"/>
      <c r="T36" s="161">
        <v>2004</v>
      </c>
      <c r="U36" s="153">
        <f>VLOOKUP(T36,'Basisreihen Destatis 2024 B.''21'!$B$7:$I$95,3,FALSE)</f>
        <v>64.7</v>
      </c>
      <c r="V36" s="154"/>
      <c r="W36" s="154">
        <f t="shared" si="16"/>
        <v>64.7</v>
      </c>
      <c r="X36" s="154">
        <f>VLOOKUP(T36,'Basisreihen Destatis 2024 B.''21'!$B$7:$I$90,4,FALSE)</f>
        <v>90.1</v>
      </c>
      <c r="Y36" s="154"/>
      <c r="Z36" s="154">
        <f t="shared" si="17"/>
        <v>90.1</v>
      </c>
      <c r="AA36" s="154">
        <f>VLOOKUP(T36,'Basisreihen Destatis 2024 B.''21'!$B$7:$I$95,5,FALSE)</f>
        <v>73.599999999999994</v>
      </c>
      <c r="AB36" s="154"/>
      <c r="AC36" s="154">
        <f t="shared" si="18"/>
        <v>73.599999999999994</v>
      </c>
      <c r="AD36" s="155">
        <f t="shared" si="19"/>
        <v>71.599999999999994</v>
      </c>
      <c r="AE36" s="156">
        <f t="shared" si="27"/>
        <v>1.8408</v>
      </c>
      <c r="AG36" s="161">
        <v>2004</v>
      </c>
      <c r="AH36" s="153">
        <f>VLOOKUP(AG36,'Basisreihen Destatis 2024 B.''21'!$B$7:$I$95,3,FALSE)</f>
        <v>64.7</v>
      </c>
      <c r="AI36" s="154"/>
      <c r="AJ36" s="154">
        <f t="shared" si="20"/>
        <v>64.7</v>
      </c>
      <c r="AK36" s="154">
        <f>VLOOKUP(AG36,'Basisreihen Destatis 2024 B.''21'!$B$7:$I$95,6,FALSE)</f>
        <v>74.7</v>
      </c>
      <c r="AL36" s="154"/>
      <c r="AM36" s="154">
        <f t="shared" si="21"/>
        <v>74.7</v>
      </c>
      <c r="AN36" s="155">
        <f t="shared" si="22"/>
        <v>71.2</v>
      </c>
      <c r="AO36" s="156">
        <f t="shared" si="28"/>
        <v>1.8160000000000001</v>
      </c>
      <c r="AQ36" s="161">
        <v>2004</v>
      </c>
      <c r="AR36" s="153">
        <f>VLOOKUP(AQ36,'Basisreihen Destatis 2024 B.''21'!$B$7:$I$95,6,FALSE)</f>
        <v>74.7</v>
      </c>
      <c r="AS36" s="154"/>
      <c r="AT36" s="155">
        <f t="shared" si="23"/>
        <v>74.7</v>
      </c>
      <c r="AU36" s="156">
        <f t="shared" si="29"/>
        <v>1.7161999999999999</v>
      </c>
    </row>
    <row r="37" spans="1:47" x14ac:dyDescent="0.2">
      <c r="A37" s="232"/>
      <c r="B37" s="161">
        <v>2003</v>
      </c>
      <c r="C37" s="153">
        <f>VLOOKUP(B37,'Basisreihen Destatis 2024 B.''21'!$B$7:$I$95,2,FALSE)</f>
        <v>59.7</v>
      </c>
      <c r="D37" s="154"/>
      <c r="E37" s="154">
        <f t="shared" si="24"/>
        <v>59.7</v>
      </c>
      <c r="F37" s="154"/>
      <c r="G37" s="155">
        <f t="shared" si="30"/>
        <v>59.7</v>
      </c>
      <c r="H37" s="156">
        <f t="shared" si="25"/>
        <v>2.1892999999999998</v>
      </c>
      <c r="I37" s="162"/>
      <c r="J37" s="161">
        <v>2003</v>
      </c>
      <c r="K37" s="153">
        <f>VLOOKUP(J37,'Basisreihen Destatis 2024 B.''21'!$B$7:$I$95,3,FALSE)</f>
        <v>64.7</v>
      </c>
      <c r="L37" s="154"/>
      <c r="M37" s="154">
        <f t="shared" si="13"/>
        <v>64.7</v>
      </c>
      <c r="N37" s="154">
        <f>VLOOKUP(J37,'Basisreihen Destatis 2024 B.''21'!$B$7:$I$95,4,FALSE)</f>
        <v>90.3</v>
      </c>
      <c r="O37" s="154"/>
      <c r="P37" s="154">
        <f t="shared" si="14"/>
        <v>90.3</v>
      </c>
      <c r="Q37" s="155">
        <f t="shared" si="15"/>
        <v>72.400000000000006</v>
      </c>
      <c r="R37" s="156">
        <f t="shared" si="26"/>
        <v>1.7830999999999999</v>
      </c>
      <c r="S37" s="162"/>
      <c r="T37" s="161">
        <v>2003</v>
      </c>
      <c r="U37" s="153">
        <f>VLOOKUP(T37,'Basisreihen Destatis 2024 B.''21'!$B$7:$I$95,3,FALSE)</f>
        <v>64.7</v>
      </c>
      <c r="V37" s="154"/>
      <c r="W37" s="154">
        <f t="shared" si="16"/>
        <v>64.7</v>
      </c>
      <c r="X37" s="154">
        <f>VLOOKUP(T37,'Basisreihen Destatis 2024 B.''21'!$B$7:$I$90,4,FALSE)</f>
        <v>90.3</v>
      </c>
      <c r="Y37" s="154"/>
      <c r="Z37" s="154">
        <f t="shared" si="17"/>
        <v>90.3</v>
      </c>
      <c r="AA37" s="154">
        <f>VLOOKUP(T37,'Basisreihen Destatis 2024 B.''21'!$B$7:$I$95,5,FALSE)</f>
        <v>69.900000000000006</v>
      </c>
      <c r="AB37" s="154"/>
      <c r="AC37" s="154">
        <f t="shared" si="18"/>
        <v>69.900000000000006</v>
      </c>
      <c r="AD37" s="155">
        <f t="shared" si="19"/>
        <v>70.400000000000006</v>
      </c>
      <c r="AE37" s="156">
        <f t="shared" si="27"/>
        <v>1.8722000000000001</v>
      </c>
      <c r="AG37" s="161">
        <v>2003</v>
      </c>
      <c r="AH37" s="153">
        <f>VLOOKUP(AG37,'Basisreihen Destatis 2024 B.''21'!$B$7:$I$95,3,FALSE)</f>
        <v>64.7</v>
      </c>
      <c r="AI37" s="154"/>
      <c r="AJ37" s="154">
        <f t="shared" si="20"/>
        <v>64.7</v>
      </c>
      <c r="AK37" s="154">
        <f>VLOOKUP(AG37,'Basisreihen Destatis 2024 B.''21'!$B$7:$I$95,6,FALSE)</f>
        <v>73.7</v>
      </c>
      <c r="AL37" s="154"/>
      <c r="AM37" s="154">
        <f t="shared" si="21"/>
        <v>73.7</v>
      </c>
      <c r="AN37" s="155">
        <f t="shared" si="22"/>
        <v>70.599999999999994</v>
      </c>
      <c r="AO37" s="156">
        <f t="shared" si="28"/>
        <v>1.8313999999999999</v>
      </c>
      <c r="AQ37" s="161">
        <v>2003</v>
      </c>
      <c r="AR37" s="153">
        <f>VLOOKUP(AQ37,'Basisreihen Destatis 2024 B.''21'!$B$7:$I$95,6,FALSE)</f>
        <v>73.7</v>
      </c>
      <c r="AS37" s="154"/>
      <c r="AT37" s="155">
        <f t="shared" si="23"/>
        <v>73.7</v>
      </c>
      <c r="AU37" s="156">
        <f t="shared" si="29"/>
        <v>1.7395</v>
      </c>
    </row>
    <row r="38" spans="1:47" x14ac:dyDescent="0.2">
      <c r="A38" s="232"/>
      <c r="B38" s="161">
        <v>2002</v>
      </c>
      <c r="C38" s="153">
        <f>VLOOKUP(B38,'Basisreihen Destatis 2024 B.''21'!$B$7:$I$95,2,FALSE)</f>
        <v>59.6</v>
      </c>
      <c r="D38" s="154"/>
      <c r="E38" s="154">
        <f t="shared" si="24"/>
        <v>59.6</v>
      </c>
      <c r="F38" s="154"/>
      <c r="G38" s="155">
        <f t="shared" si="30"/>
        <v>59.6</v>
      </c>
      <c r="H38" s="156">
        <f t="shared" si="25"/>
        <v>2.1930000000000001</v>
      </c>
      <c r="I38" s="162"/>
      <c r="J38" s="161">
        <v>2002</v>
      </c>
      <c r="K38" s="153">
        <f>VLOOKUP(J38,'Basisreihen Destatis 2024 B.''21'!$B$7:$I$95,3,FALSE)</f>
        <v>65</v>
      </c>
      <c r="L38" s="154"/>
      <c r="M38" s="154">
        <f t="shared" si="13"/>
        <v>65</v>
      </c>
      <c r="N38" s="154">
        <f>VLOOKUP(J38,'Basisreihen Destatis 2024 B.''21'!$B$7:$I$95,4,FALSE)</f>
        <v>92.6</v>
      </c>
      <c r="O38" s="154"/>
      <c r="P38" s="154">
        <f t="shared" si="14"/>
        <v>92.6</v>
      </c>
      <c r="Q38" s="155">
        <f t="shared" si="15"/>
        <v>73.3</v>
      </c>
      <c r="R38" s="156">
        <f t="shared" si="26"/>
        <v>1.7613000000000001</v>
      </c>
      <c r="S38" s="162"/>
      <c r="T38" s="161">
        <v>2002</v>
      </c>
      <c r="U38" s="153">
        <f>VLOOKUP(T38,'Basisreihen Destatis 2024 B.''21'!$B$7:$I$95,3,FALSE)</f>
        <v>65</v>
      </c>
      <c r="V38" s="154"/>
      <c r="W38" s="154">
        <f t="shared" si="16"/>
        <v>65</v>
      </c>
      <c r="X38" s="154">
        <f>VLOOKUP(T38,'Basisreihen Destatis 2024 B.''21'!$B$7:$I$90,4,FALSE)</f>
        <v>92.6</v>
      </c>
      <c r="Y38" s="154"/>
      <c r="Z38" s="154">
        <f t="shared" si="17"/>
        <v>92.6</v>
      </c>
      <c r="AA38" s="154">
        <f>VLOOKUP(T38,'Basisreihen Destatis 2024 B.''21'!$B$7:$I$95,5,FALSE)</f>
        <v>72</v>
      </c>
      <c r="AB38" s="154"/>
      <c r="AC38" s="154">
        <f t="shared" si="18"/>
        <v>72</v>
      </c>
      <c r="AD38" s="155">
        <f t="shared" si="19"/>
        <v>71.599999999999994</v>
      </c>
      <c r="AE38" s="156">
        <f t="shared" si="27"/>
        <v>1.8408</v>
      </c>
      <c r="AG38" s="161">
        <v>2002</v>
      </c>
      <c r="AH38" s="153">
        <f>VLOOKUP(AG38,'Basisreihen Destatis 2024 B.''21'!$B$7:$I$95,3,FALSE)</f>
        <v>65</v>
      </c>
      <c r="AI38" s="154"/>
      <c r="AJ38" s="154">
        <f t="shared" si="20"/>
        <v>65</v>
      </c>
      <c r="AK38" s="154">
        <f>VLOOKUP(AG38,'Basisreihen Destatis 2024 B.''21'!$B$7:$I$95,6,FALSE)</f>
        <v>72.599999999999994</v>
      </c>
      <c r="AL38" s="154"/>
      <c r="AM38" s="154">
        <f t="shared" si="21"/>
        <v>72.599999999999994</v>
      </c>
      <c r="AN38" s="155">
        <f t="shared" si="22"/>
        <v>69.900000000000006</v>
      </c>
      <c r="AO38" s="156">
        <f t="shared" si="28"/>
        <v>1.8498000000000001</v>
      </c>
      <c r="AQ38" s="161">
        <v>2002</v>
      </c>
      <c r="AR38" s="153">
        <f>VLOOKUP(AQ38,'Basisreihen Destatis 2024 B.''21'!$B$7:$I$95,6,FALSE)</f>
        <v>72.599999999999994</v>
      </c>
      <c r="AS38" s="154"/>
      <c r="AT38" s="155">
        <f t="shared" si="23"/>
        <v>72.599999999999994</v>
      </c>
      <c r="AU38" s="156">
        <f t="shared" si="29"/>
        <v>1.7658</v>
      </c>
    </row>
    <row r="39" spans="1:47" x14ac:dyDescent="0.2">
      <c r="A39" s="232"/>
      <c r="B39" s="161">
        <v>2001</v>
      </c>
      <c r="C39" s="153">
        <f>VLOOKUP(B39,'Basisreihen Destatis 2024 B.''21'!$B$7:$I$95,2,FALSE)</f>
        <v>59.4</v>
      </c>
      <c r="D39" s="154"/>
      <c r="E39" s="154">
        <f t="shared" si="24"/>
        <v>59.4</v>
      </c>
      <c r="F39" s="154"/>
      <c r="G39" s="155">
        <f t="shared" si="30"/>
        <v>59.4</v>
      </c>
      <c r="H39" s="156">
        <f t="shared" si="25"/>
        <v>2.2002999999999999</v>
      </c>
      <c r="I39" s="162"/>
      <c r="J39" s="161">
        <v>2001</v>
      </c>
      <c r="K39" s="153">
        <f>VLOOKUP(J39,'Basisreihen Destatis 2024 B.''21'!$B$7:$I$95,3,FALSE)</f>
        <v>65.099999999999994</v>
      </c>
      <c r="L39" s="154"/>
      <c r="M39" s="154">
        <f t="shared" si="13"/>
        <v>65.099999999999994</v>
      </c>
      <c r="N39" s="154">
        <f>VLOOKUP(J39,'Basisreihen Destatis 2024 B.''21'!$B$7:$I$95,4,FALSE)</f>
        <v>94.9</v>
      </c>
      <c r="O39" s="154"/>
      <c r="P39" s="154">
        <f t="shared" si="14"/>
        <v>94.9</v>
      </c>
      <c r="Q39" s="155">
        <f t="shared" si="15"/>
        <v>74</v>
      </c>
      <c r="R39" s="156">
        <f t="shared" si="26"/>
        <v>1.7445999999999999</v>
      </c>
      <c r="S39" s="162"/>
      <c r="T39" s="161">
        <v>2001</v>
      </c>
      <c r="U39" s="153">
        <f>VLOOKUP(T39,'Basisreihen Destatis 2024 B.''21'!$B$7:$I$95,3,FALSE)</f>
        <v>65.099999999999994</v>
      </c>
      <c r="V39" s="154"/>
      <c r="W39" s="154">
        <f t="shared" si="16"/>
        <v>65.099999999999994</v>
      </c>
      <c r="X39" s="154">
        <f>VLOOKUP(T39,'Basisreihen Destatis 2024 B.''21'!$B$7:$I$90,4,FALSE)</f>
        <v>94.9</v>
      </c>
      <c r="Y39" s="154"/>
      <c r="Z39" s="154">
        <f t="shared" si="17"/>
        <v>94.9</v>
      </c>
      <c r="AA39" s="154">
        <f>VLOOKUP(T39,'Basisreihen Destatis 2024 B.''21'!$B$7:$I$95,5,FALSE)</f>
        <v>74.599999999999994</v>
      </c>
      <c r="AB39" s="154"/>
      <c r="AC39" s="154">
        <f t="shared" si="18"/>
        <v>74.599999999999994</v>
      </c>
      <c r="AD39" s="155">
        <f t="shared" si="19"/>
        <v>72.900000000000006</v>
      </c>
      <c r="AE39" s="156">
        <f t="shared" si="27"/>
        <v>1.8080000000000001</v>
      </c>
      <c r="AG39" s="161">
        <v>2001</v>
      </c>
      <c r="AH39" s="153">
        <f>VLOOKUP(AG39,'Basisreihen Destatis 2024 B.''21'!$B$7:$I$95,3,FALSE)</f>
        <v>65.099999999999994</v>
      </c>
      <c r="AI39" s="154"/>
      <c r="AJ39" s="154">
        <f t="shared" si="20"/>
        <v>65.099999999999994</v>
      </c>
      <c r="AK39" s="154">
        <f>VLOOKUP(AG39,'Basisreihen Destatis 2024 B.''21'!$B$7:$I$95,6,FALSE)</f>
        <v>73</v>
      </c>
      <c r="AL39" s="154"/>
      <c r="AM39" s="154">
        <f t="shared" si="21"/>
        <v>73</v>
      </c>
      <c r="AN39" s="155">
        <f t="shared" si="22"/>
        <v>70.2</v>
      </c>
      <c r="AO39" s="156">
        <f t="shared" si="28"/>
        <v>1.8419000000000001</v>
      </c>
      <c r="AQ39" s="161">
        <v>2001</v>
      </c>
      <c r="AR39" s="153">
        <f>VLOOKUP(AQ39,'Basisreihen Destatis 2024 B.''21'!$B$7:$I$95,6,FALSE)</f>
        <v>73</v>
      </c>
      <c r="AS39" s="154"/>
      <c r="AT39" s="155">
        <f t="shared" si="23"/>
        <v>73</v>
      </c>
      <c r="AU39" s="156">
        <f t="shared" si="29"/>
        <v>1.7562</v>
      </c>
    </row>
    <row r="40" spans="1:47" x14ac:dyDescent="0.2">
      <c r="A40" s="232"/>
      <c r="B40" s="161">
        <v>2000</v>
      </c>
      <c r="C40" s="153">
        <f>VLOOKUP(B40,'Basisreihen Destatis 2024 B.''21'!$B$7:$I$95,2,FALSE)</f>
        <v>59.2</v>
      </c>
      <c r="D40" s="154"/>
      <c r="E40" s="154">
        <f t="shared" si="24"/>
        <v>59.2</v>
      </c>
      <c r="F40" s="154"/>
      <c r="G40" s="155">
        <f t="shared" si="30"/>
        <v>59.2</v>
      </c>
      <c r="H40" s="156">
        <f t="shared" si="25"/>
        <v>2.2078000000000002</v>
      </c>
      <c r="I40" s="162"/>
      <c r="J40" s="161">
        <v>2000</v>
      </c>
      <c r="K40" s="153">
        <f>VLOOKUP(J40,'Basisreihen Destatis 2024 B.''21'!$B$7:$I$95,3,FALSE)</f>
        <v>65.3</v>
      </c>
      <c r="L40" s="154"/>
      <c r="M40" s="154">
        <f t="shared" si="13"/>
        <v>65.3</v>
      </c>
      <c r="N40" s="154">
        <f>VLOOKUP(J40,'Basisreihen Destatis 2024 B.''21'!$B$7:$I$95,4,FALSE)</f>
        <v>95.6</v>
      </c>
      <c r="O40" s="154"/>
      <c r="P40" s="154">
        <f t="shared" si="14"/>
        <v>95.6</v>
      </c>
      <c r="Q40" s="155">
        <f t="shared" si="15"/>
        <v>74.400000000000006</v>
      </c>
      <c r="R40" s="156">
        <f t="shared" si="26"/>
        <v>1.7352000000000001</v>
      </c>
      <c r="S40" s="162"/>
      <c r="T40" s="161">
        <v>2000</v>
      </c>
      <c r="U40" s="153">
        <f>VLOOKUP(T40,'Basisreihen Destatis 2024 B.''21'!$B$7:$I$95,3,FALSE)</f>
        <v>65.3</v>
      </c>
      <c r="V40" s="154"/>
      <c r="W40" s="154">
        <f t="shared" si="16"/>
        <v>65.3</v>
      </c>
      <c r="X40" s="154">
        <f>VLOOKUP(T40,'Basisreihen Destatis 2024 B.''21'!$B$7:$I$90,4,FALSE)</f>
        <v>95.6</v>
      </c>
      <c r="Y40" s="154"/>
      <c r="Z40" s="154">
        <f t="shared" si="17"/>
        <v>95.6</v>
      </c>
      <c r="AA40" s="154">
        <f>VLOOKUP(T40,'Basisreihen Destatis 2024 B.''21'!$B$7:$I$95,5,FALSE)</f>
        <v>73.599999999999994</v>
      </c>
      <c r="AB40" s="154"/>
      <c r="AC40" s="154">
        <f t="shared" si="18"/>
        <v>73.599999999999994</v>
      </c>
      <c r="AD40" s="155">
        <f t="shared" si="19"/>
        <v>72.8</v>
      </c>
      <c r="AE40" s="156">
        <f t="shared" si="27"/>
        <v>1.8104</v>
      </c>
      <c r="AG40" s="161">
        <v>2000</v>
      </c>
      <c r="AH40" s="153">
        <f>VLOOKUP(AG40,'Basisreihen Destatis 2024 B.''21'!$B$7:$I$95,3,FALSE)</f>
        <v>65.3</v>
      </c>
      <c r="AI40" s="154"/>
      <c r="AJ40" s="154">
        <f t="shared" si="20"/>
        <v>65.3</v>
      </c>
      <c r="AK40" s="154">
        <f>VLOOKUP(AG40,'Basisreihen Destatis 2024 B.''21'!$B$7:$I$95,6,FALSE)</f>
        <v>70.7</v>
      </c>
      <c r="AL40" s="154"/>
      <c r="AM40" s="154">
        <f t="shared" si="21"/>
        <v>70.7</v>
      </c>
      <c r="AN40" s="155">
        <f t="shared" si="22"/>
        <v>68.8</v>
      </c>
      <c r="AO40" s="156">
        <f t="shared" si="28"/>
        <v>1.8794</v>
      </c>
      <c r="AQ40" s="161">
        <v>2000</v>
      </c>
      <c r="AR40" s="153">
        <f>VLOOKUP(AQ40,'Basisreihen Destatis 2024 B.''21'!$B$7:$I$95,6,FALSE)</f>
        <v>70.7</v>
      </c>
      <c r="AS40" s="154"/>
      <c r="AT40" s="155">
        <f t="shared" si="23"/>
        <v>70.7</v>
      </c>
      <c r="AU40" s="156">
        <f t="shared" si="29"/>
        <v>1.8132999999999999</v>
      </c>
    </row>
    <row r="41" spans="1:47" x14ac:dyDescent="0.2">
      <c r="A41" s="232"/>
      <c r="B41" s="161">
        <v>1999</v>
      </c>
      <c r="C41" s="153">
        <f>VLOOKUP(B41,'Basisreihen Destatis 2024 B.''21'!$B$7:$I$95,2,FALSE)</f>
        <v>58.8</v>
      </c>
      <c r="D41" s="154"/>
      <c r="E41" s="154">
        <f t="shared" si="24"/>
        <v>58.8</v>
      </c>
      <c r="F41" s="154"/>
      <c r="G41" s="155">
        <f t="shared" si="30"/>
        <v>58.8</v>
      </c>
      <c r="H41" s="156">
        <f t="shared" si="25"/>
        <v>2.2227999999999999</v>
      </c>
      <c r="I41" s="162"/>
      <c r="J41" s="161">
        <v>1999</v>
      </c>
      <c r="K41" s="153">
        <f>VLOOKUP(J41,'Basisreihen Destatis 2024 B.''21'!$B$7:$I$95,3,FALSE)</f>
        <v>65.099999999999994</v>
      </c>
      <c r="L41" s="154"/>
      <c r="M41" s="154">
        <f t="shared" si="13"/>
        <v>65.099999999999994</v>
      </c>
      <c r="N41" s="154">
        <f>VLOOKUP(J41,'Basisreihen Destatis 2024 B.''21'!$B$7:$I$95,4,FALSE)</f>
        <v>88.6</v>
      </c>
      <c r="O41" s="154"/>
      <c r="P41" s="154">
        <f t="shared" si="14"/>
        <v>88.6</v>
      </c>
      <c r="Q41" s="155">
        <f t="shared" si="15"/>
        <v>72.2</v>
      </c>
      <c r="R41" s="156">
        <f t="shared" si="26"/>
        <v>1.7881</v>
      </c>
      <c r="S41" s="162"/>
      <c r="T41" s="161">
        <v>1999</v>
      </c>
      <c r="U41" s="153">
        <f>VLOOKUP(T41,'Basisreihen Destatis 2024 B.''21'!$B$7:$I$95,3,FALSE)</f>
        <v>65.099999999999994</v>
      </c>
      <c r="V41" s="154"/>
      <c r="W41" s="154">
        <f t="shared" si="16"/>
        <v>65.099999999999994</v>
      </c>
      <c r="X41" s="154">
        <f>VLOOKUP(T41,'Basisreihen Destatis 2024 B.''21'!$B$7:$I$90,4,FALSE)</f>
        <v>88.6</v>
      </c>
      <c r="Y41" s="154"/>
      <c r="Z41" s="154">
        <f t="shared" si="17"/>
        <v>88.6</v>
      </c>
      <c r="AA41" s="154">
        <f>VLOOKUP(T41,'Basisreihen Destatis 2024 B.''21'!$B$7:$I$95,5,FALSE)</f>
        <v>70.5</v>
      </c>
      <c r="AB41" s="154"/>
      <c r="AC41" s="154">
        <f t="shared" si="18"/>
        <v>70.5</v>
      </c>
      <c r="AD41" s="155">
        <f t="shared" si="19"/>
        <v>70.5</v>
      </c>
      <c r="AE41" s="156">
        <f t="shared" si="27"/>
        <v>1.8694999999999999</v>
      </c>
      <c r="AG41" s="161">
        <v>1999</v>
      </c>
      <c r="AH41" s="153">
        <f>VLOOKUP(AG41,'Basisreihen Destatis 2024 B.''21'!$B$7:$I$95,3,FALSE)</f>
        <v>65.099999999999994</v>
      </c>
      <c r="AI41" s="154"/>
      <c r="AJ41" s="154">
        <f t="shared" si="20"/>
        <v>65.099999999999994</v>
      </c>
      <c r="AK41" s="154">
        <f>VLOOKUP(AG41,'Basisreihen Destatis 2024 B.''21'!$B$7:$I$95,6,FALSE)</f>
        <v>69.400000000000006</v>
      </c>
      <c r="AL41" s="154"/>
      <c r="AM41" s="154">
        <f t="shared" si="21"/>
        <v>69.400000000000006</v>
      </c>
      <c r="AN41" s="155">
        <f t="shared" si="22"/>
        <v>67.900000000000006</v>
      </c>
      <c r="AO41" s="156">
        <f t="shared" si="28"/>
        <v>1.9043000000000001</v>
      </c>
      <c r="AQ41" s="161">
        <v>1999</v>
      </c>
      <c r="AR41" s="153">
        <f>VLOOKUP(AQ41,'Basisreihen Destatis 2024 B.''21'!$B$7:$I$95,6,FALSE)</f>
        <v>69.400000000000006</v>
      </c>
      <c r="AS41" s="154"/>
      <c r="AT41" s="155">
        <f t="shared" si="23"/>
        <v>69.400000000000006</v>
      </c>
      <c r="AU41" s="156">
        <f t="shared" si="29"/>
        <v>1.8472999999999999</v>
      </c>
    </row>
    <row r="42" spans="1:47" x14ac:dyDescent="0.2">
      <c r="A42" s="232"/>
      <c r="B42" s="161">
        <v>1998</v>
      </c>
      <c r="C42" s="153">
        <f>VLOOKUP(B42,'Basisreihen Destatis 2024 B.''21'!$B$7:$I$95,2,FALSE)</f>
        <v>59.1</v>
      </c>
      <c r="D42" s="154"/>
      <c r="E42" s="154">
        <f t="shared" si="24"/>
        <v>59.1</v>
      </c>
      <c r="F42" s="154"/>
      <c r="G42" s="155">
        <f t="shared" si="30"/>
        <v>59.1</v>
      </c>
      <c r="H42" s="156">
        <f t="shared" si="25"/>
        <v>2.2115</v>
      </c>
      <c r="I42" s="162"/>
      <c r="J42" s="161">
        <v>1998</v>
      </c>
      <c r="K42" s="153">
        <f>VLOOKUP(J42,'Basisreihen Destatis 2024 B.''21'!$B$7:$I$95,3,FALSE)</f>
        <v>65.400000000000006</v>
      </c>
      <c r="L42" s="154"/>
      <c r="M42" s="154">
        <f t="shared" si="13"/>
        <v>65.400000000000006</v>
      </c>
      <c r="N42" s="154">
        <f>VLOOKUP(J42,'Basisreihen Destatis 2024 B.''21'!$B$7:$I$95,4,FALSE)</f>
        <v>90.2</v>
      </c>
      <c r="O42" s="154"/>
      <c r="P42" s="154">
        <f t="shared" si="14"/>
        <v>90.2</v>
      </c>
      <c r="Q42" s="155">
        <f t="shared" si="15"/>
        <v>72.8</v>
      </c>
      <c r="R42" s="156">
        <f t="shared" si="26"/>
        <v>1.7734000000000001</v>
      </c>
      <c r="S42" s="162"/>
      <c r="T42" s="161">
        <v>1998</v>
      </c>
      <c r="U42" s="153">
        <f>VLOOKUP(T42,'Basisreihen Destatis 2024 B.''21'!$B$7:$I$95,3,FALSE)</f>
        <v>65.400000000000006</v>
      </c>
      <c r="V42" s="154"/>
      <c r="W42" s="154">
        <f t="shared" si="16"/>
        <v>65.400000000000006</v>
      </c>
      <c r="X42" s="154">
        <f>VLOOKUP(T42,'Basisreihen Destatis 2024 B.''21'!$B$7:$I$90,4,FALSE)</f>
        <v>90.2</v>
      </c>
      <c r="Y42" s="154"/>
      <c r="Z42" s="154">
        <f t="shared" si="17"/>
        <v>90.2</v>
      </c>
      <c r="AA42" s="154">
        <f>VLOOKUP(T42,'Basisreihen Destatis 2024 B.''21'!$B$7:$I$95,5,FALSE)</f>
        <v>69.2</v>
      </c>
      <c r="AB42" s="154"/>
      <c r="AC42" s="154">
        <f t="shared" si="18"/>
        <v>69.2</v>
      </c>
      <c r="AD42" s="155">
        <f t="shared" si="19"/>
        <v>70.5</v>
      </c>
      <c r="AE42" s="156">
        <f t="shared" si="27"/>
        <v>1.8694999999999999</v>
      </c>
      <c r="AG42" s="161">
        <v>1998</v>
      </c>
      <c r="AH42" s="153">
        <f>VLOOKUP(AG42,'Basisreihen Destatis 2024 B.''21'!$B$7:$I$95,3,FALSE)</f>
        <v>65.400000000000006</v>
      </c>
      <c r="AI42" s="154"/>
      <c r="AJ42" s="154">
        <f t="shared" si="20"/>
        <v>65.400000000000006</v>
      </c>
      <c r="AK42" s="154">
        <f>VLOOKUP(AG42,'Basisreihen Destatis 2024 B.''21'!$B$7:$I$95,6,FALSE)</f>
        <v>70.5</v>
      </c>
      <c r="AL42" s="154"/>
      <c r="AM42" s="154">
        <f t="shared" si="21"/>
        <v>70.5</v>
      </c>
      <c r="AN42" s="155">
        <f t="shared" si="22"/>
        <v>68.7</v>
      </c>
      <c r="AO42" s="156">
        <f t="shared" si="28"/>
        <v>1.8821000000000001</v>
      </c>
      <c r="AQ42" s="161">
        <v>1998</v>
      </c>
      <c r="AR42" s="153">
        <f>VLOOKUP(AQ42,'Basisreihen Destatis 2024 B.''21'!$B$7:$I$95,6,FALSE)</f>
        <v>70.5</v>
      </c>
      <c r="AS42" s="154"/>
      <c r="AT42" s="155">
        <f t="shared" si="23"/>
        <v>70.5</v>
      </c>
      <c r="AU42" s="156">
        <f t="shared" si="29"/>
        <v>1.8184</v>
      </c>
    </row>
    <row r="43" spans="1:47" x14ac:dyDescent="0.2">
      <c r="A43" s="232"/>
      <c r="B43" s="161">
        <v>1997</v>
      </c>
      <c r="C43" s="153">
        <f>VLOOKUP(B43,'Basisreihen Destatis 2024 B.''21'!$B$7:$I$95,2,FALSE)</f>
        <v>59.4</v>
      </c>
      <c r="D43" s="154"/>
      <c r="E43" s="154">
        <f t="shared" si="24"/>
        <v>59.4</v>
      </c>
      <c r="F43" s="154"/>
      <c r="G43" s="155">
        <f t="shared" si="30"/>
        <v>59.4</v>
      </c>
      <c r="H43" s="156">
        <f t="shared" si="25"/>
        <v>2.2002999999999999</v>
      </c>
      <c r="I43" s="162"/>
      <c r="J43" s="161">
        <v>1997</v>
      </c>
      <c r="K43" s="153">
        <f>VLOOKUP(J43,'Basisreihen Destatis 2024 B.''21'!$B$7:$I$95,3,FALSE)</f>
        <v>66.599999999999994</v>
      </c>
      <c r="L43" s="154"/>
      <c r="M43" s="154">
        <f t="shared" si="13"/>
        <v>66.599999999999994</v>
      </c>
      <c r="N43" s="154">
        <f>VLOOKUP(J43,'Basisreihen Destatis 2024 B.''21'!$B$7:$I$95,4,FALSE)</f>
        <v>92.5</v>
      </c>
      <c r="O43" s="154"/>
      <c r="P43" s="154">
        <f t="shared" si="14"/>
        <v>92.5</v>
      </c>
      <c r="Q43" s="155">
        <f t="shared" si="15"/>
        <v>74.400000000000006</v>
      </c>
      <c r="R43" s="156">
        <f t="shared" si="26"/>
        <v>1.7352000000000001</v>
      </c>
      <c r="S43" s="162"/>
      <c r="T43" s="161">
        <v>1997</v>
      </c>
      <c r="U43" s="153">
        <f>VLOOKUP(T43,'Basisreihen Destatis 2024 B.''21'!$B$7:$I$95,3,FALSE)</f>
        <v>66.599999999999994</v>
      </c>
      <c r="V43" s="154"/>
      <c r="W43" s="154">
        <f t="shared" si="16"/>
        <v>66.599999999999994</v>
      </c>
      <c r="X43" s="154">
        <f>VLOOKUP(T43,'Basisreihen Destatis 2024 B.''21'!$B$7:$I$90,4,FALSE)</f>
        <v>92.5</v>
      </c>
      <c r="Y43" s="154"/>
      <c r="Z43" s="154">
        <f t="shared" si="17"/>
        <v>92.5</v>
      </c>
      <c r="AA43" s="154">
        <f>VLOOKUP(T43,'Basisreihen Destatis 2024 B.''21'!$B$7:$I$95,5,FALSE)</f>
        <v>67.3</v>
      </c>
      <c r="AB43" s="154"/>
      <c r="AC43" s="154">
        <f t="shared" si="18"/>
        <v>67.3</v>
      </c>
      <c r="AD43" s="155">
        <f t="shared" si="19"/>
        <v>70.7</v>
      </c>
      <c r="AE43" s="156">
        <f t="shared" si="27"/>
        <v>1.8642000000000001</v>
      </c>
      <c r="AG43" s="161">
        <v>1997</v>
      </c>
      <c r="AH43" s="153">
        <f>VLOOKUP(AG43,'Basisreihen Destatis 2024 B.''21'!$B$7:$I$95,3,FALSE)</f>
        <v>66.599999999999994</v>
      </c>
      <c r="AI43" s="154"/>
      <c r="AJ43" s="154">
        <f t="shared" si="20"/>
        <v>66.599999999999994</v>
      </c>
      <c r="AK43" s="154">
        <f>VLOOKUP(AG43,'Basisreihen Destatis 2024 B.''21'!$B$7:$I$95,6,FALSE)</f>
        <v>70.5</v>
      </c>
      <c r="AL43" s="154"/>
      <c r="AM43" s="154">
        <f t="shared" si="21"/>
        <v>70.5</v>
      </c>
      <c r="AN43" s="155">
        <f t="shared" si="22"/>
        <v>69.099999999999994</v>
      </c>
      <c r="AO43" s="156">
        <f t="shared" si="28"/>
        <v>1.8712</v>
      </c>
      <c r="AQ43" s="161">
        <v>1997</v>
      </c>
      <c r="AR43" s="153">
        <f>VLOOKUP(AQ43,'Basisreihen Destatis 2024 B.''21'!$B$7:$I$95,6,FALSE)</f>
        <v>70.5</v>
      </c>
      <c r="AS43" s="154"/>
      <c r="AT43" s="155">
        <f t="shared" si="23"/>
        <v>70.5</v>
      </c>
      <c r="AU43" s="156">
        <f t="shared" si="29"/>
        <v>1.8184</v>
      </c>
    </row>
    <row r="44" spans="1:47" x14ac:dyDescent="0.2">
      <c r="A44" s="232"/>
      <c r="B44" s="161">
        <v>1996</v>
      </c>
      <c r="C44" s="153">
        <f>VLOOKUP(B44,'Basisreihen Destatis 2024 B.''21'!$B$7:$I$95,2,FALSE)</f>
        <v>59.8</v>
      </c>
      <c r="D44" s="154"/>
      <c r="E44" s="154">
        <f t="shared" si="24"/>
        <v>59.8</v>
      </c>
      <c r="F44" s="154"/>
      <c r="G44" s="155">
        <f t="shared" si="30"/>
        <v>59.8</v>
      </c>
      <c r="H44" s="156">
        <f t="shared" si="25"/>
        <v>2.1856</v>
      </c>
      <c r="I44" s="162"/>
      <c r="J44" s="161">
        <v>1996</v>
      </c>
      <c r="K44" s="153">
        <f>VLOOKUP(J44,'Basisreihen Destatis 2024 B.''21'!$B$7:$I$95,3,FALSE)</f>
        <v>67.8</v>
      </c>
      <c r="L44" s="154"/>
      <c r="M44" s="154">
        <f t="shared" si="13"/>
        <v>67.8</v>
      </c>
      <c r="N44" s="154">
        <f>VLOOKUP(J44,'Basisreihen Destatis 2024 B.''21'!$B$7:$I$95,4,FALSE)</f>
        <v>101.3</v>
      </c>
      <c r="O44" s="154"/>
      <c r="P44" s="154">
        <f t="shared" si="14"/>
        <v>101.3</v>
      </c>
      <c r="Q44" s="155">
        <f t="shared" si="15"/>
        <v>77.900000000000006</v>
      </c>
      <c r="R44" s="156">
        <f t="shared" si="26"/>
        <v>1.6573</v>
      </c>
      <c r="S44" s="162"/>
      <c r="T44" s="161">
        <v>1996</v>
      </c>
      <c r="U44" s="153">
        <f>VLOOKUP(T44,'Basisreihen Destatis 2024 B.''21'!$B$7:$I$95,3,FALSE)</f>
        <v>67.8</v>
      </c>
      <c r="V44" s="154"/>
      <c r="W44" s="154">
        <f t="shared" si="16"/>
        <v>67.8</v>
      </c>
      <c r="X44" s="154">
        <f>VLOOKUP(T44,'Basisreihen Destatis 2024 B.''21'!$B$7:$I$90,4,FALSE)</f>
        <v>101.3</v>
      </c>
      <c r="Y44" s="154"/>
      <c r="Z44" s="154">
        <f t="shared" si="17"/>
        <v>101.3</v>
      </c>
      <c r="AA44" s="154">
        <f>VLOOKUP(T44,'Basisreihen Destatis 2024 B.''21'!$B$7:$I$95,5,FALSE)</f>
        <v>65.8</v>
      </c>
      <c r="AB44" s="154"/>
      <c r="AC44" s="154">
        <f t="shared" si="18"/>
        <v>65.8</v>
      </c>
      <c r="AD44" s="155">
        <f t="shared" si="19"/>
        <v>72.099999999999994</v>
      </c>
      <c r="AE44" s="156">
        <f t="shared" si="27"/>
        <v>1.8280000000000001</v>
      </c>
      <c r="AG44" s="161">
        <v>1996</v>
      </c>
      <c r="AH44" s="153">
        <f>VLOOKUP(AG44,'Basisreihen Destatis 2024 B.''21'!$B$7:$I$95,3,FALSE)</f>
        <v>67.8</v>
      </c>
      <c r="AI44" s="154"/>
      <c r="AJ44" s="154">
        <f t="shared" si="20"/>
        <v>67.8</v>
      </c>
      <c r="AK44" s="154">
        <f>VLOOKUP(AG44,'Basisreihen Destatis 2024 B.''21'!$B$7:$I$95,6,FALSE)</f>
        <v>69.7</v>
      </c>
      <c r="AL44" s="154"/>
      <c r="AM44" s="154">
        <f t="shared" si="21"/>
        <v>69.7</v>
      </c>
      <c r="AN44" s="155">
        <f t="shared" si="22"/>
        <v>69</v>
      </c>
      <c r="AO44" s="156">
        <f t="shared" si="28"/>
        <v>1.8738999999999999</v>
      </c>
      <c r="AQ44" s="161">
        <v>1996</v>
      </c>
      <c r="AR44" s="153">
        <f>VLOOKUP(AQ44,'Basisreihen Destatis 2024 B.''21'!$B$7:$I$95,6,FALSE)</f>
        <v>69.7</v>
      </c>
      <c r="AS44" s="154"/>
      <c r="AT44" s="155">
        <f t="shared" si="23"/>
        <v>69.7</v>
      </c>
      <c r="AU44" s="156">
        <f t="shared" si="29"/>
        <v>1.8392999999999999</v>
      </c>
    </row>
    <row r="45" spans="1:47" x14ac:dyDescent="0.2">
      <c r="A45" s="232"/>
      <c r="B45" s="161">
        <v>1995</v>
      </c>
      <c r="C45" s="153">
        <f>VLOOKUP(B45,'Basisreihen Destatis 2024 B.''21'!$B$7:$I$95,2,FALSE)</f>
        <v>59.6</v>
      </c>
      <c r="D45" s="154"/>
      <c r="E45" s="154">
        <f t="shared" si="24"/>
        <v>59.6</v>
      </c>
      <c r="F45" s="154"/>
      <c r="G45" s="155">
        <f t="shared" si="30"/>
        <v>59.6</v>
      </c>
      <c r="H45" s="156">
        <f t="shared" si="25"/>
        <v>2.1930000000000001</v>
      </c>
      <c r="I45" s="162"/>
      <c r="J45" s="161">
        <v>1995</v>
      </c>
      <c r="K45" s="153">
        <f>VLOOKUP(J45,'Basisreihen Destatis 2024 B.''21'!$B$7:$I$95,3,FALSE)</f>
        <v>69</v>
      </c>
      <c r="L45" s="154"/>
      <c r="M45" s="154">
        <f t="shared" si="13"/>
        <v>69</v>
      </c>
      <c r="N45" s="154">
        <f>VLOOKUP(J45,'Basisreihen Destatis 2024 B.''21'!$B$7:$I$95,4,FALSE)</f>
        <v>110.7</v>
      </c>
      <c r="O45" s="154">
        <f>VLOOKUP(J45,'Basisreihen Destatis 2024 B.''21'!$K$7:$R$91,5,FALSE)</f>
        <v>82.7</v>
      </c>
      <c r="P45" s="154">
        <f>ROUND(IF(N45&gt;0,N45,O45*$N$45/$O$45),1)</f>
        <v>110.7</v>
      </c>
      <c r="Q45" s="155">
        <f t="shared" si="15"/>
        <v>81.5</v>
      </c>
      <c r="R45" s="156">
        <f t="shared" si="26"/>
        <v>1.5840000000000001</v>
      </c>
      <c r="S45" s="162"/>
      <c r="T45" s="161">
        <v>1995</v>
      </c>
      <c r="U45" s="153">
        <f>VLOOKUP(T45,'Basisreihen Destatis 2024 B.''21'!$B$7:$I$95,3,FALSE)</f>
        <v>69</v>
      </c>
      <c r="V45" s="154"/>
      <c r="W45" s="154">
        <f t="shared" si="16"/>
        <v>69</v>
      </c>
      <c r="X45" s="154">
        <f>VLOOKUP(T45,'Basisreihen Destatis 2024 B.''21'!$B$7:$I$90,4,FALSE)</f>
        <v>110.7</v>
      </c>
      <c r="Y45" s="154">
        <f>VLOOKUP(T45,'Basisreihen Destatis 2024 B.''21'!$K$7:$R$91,6,FALSE)</f>
        <v>99.2</v>
      </c>
      <c r="Z45" s="154">
        <f>ROUND(IF(X45&gt;0,X45,Y45*$X$45/$Y$45),1)</f>
        <v>110.7</v>
      </c>
      <c r="AA45" s="154">
        <f>VLOOKUP(T45,'Basisreihen Destatis 2024 B.''21'!$B$7:$I$95,5,FALSE)</f>
        <v>65.7</v>
      </c>
      <c r="AB45" s="154"/>
      <c r="AC45" s="154">
        <f t="shared" si="18"/>
        <v>65.7</v>
      </c>
      <c r="AD45" s="155">
        <f t="shared" si="19"/>
        <v>74.099999999999994</v>
      </c>
      <c r="AE45" s="156">
        <f t="shared" si="27"/>
        <v>1.7786999999999999</v>
      </c>
      <c r="AG45" s="161">
        <v>1995</v>
      </c>
      <c r="AH45" s="153">
        <f>VLOOKUP(AG45,'Basisreihen Destatis 2024 B.''21'!$B$7:$I$95,3,FALSE)</f>
        <v>69</v>
      </c>
      <c r="AI45" s="154"/>
      <c r="AJ45" s="154">
        <f t="shared" si="20"/>
        <v>69</v>
      </c>
      <c r="AK45" s="154">
        <f>VLOOKUP(AG45,'Basisreihen Destatis 2024 B.''21'!$B$7:$I$95,6,FALSE)</f>
        <v>70.900000000000006</v>
      </c>
      <c r="AL45" s="154"/>
      <c r="AM45" s="154">
        <f t="shared" si="21"/>
        <v>70.900000000000006</v>
      </c>
      <c r="AN45" s="155">
        <f t="shared" si="22"/>
        <v>70.2</v>
      </c>
      <c r="AO45" s="156">
        <f t="shared" si="28"/>
        <v>1.8419000000000001</v>
      </c>
      <c r="AQ45" s="161">
        <v>1995</v>
      </c>
      <c r="AR45" s="153">
        <f>VLOOKUP(AQ45,'Basisreihen Destatis 2024 B.''21'!$B$7:$I$95,6,FALSE)</f>
        <v>70.900000000000006</v>
      </c>
      <c r="AS45" s="154"/>
      <c r="AT45" s="155">
        <f t="shared" si="23"/>
        <v>70.900000000000006</v>
      </c>
      <c r="AU45" s="156">
        <f t="shared" si="29"/>
        <v>1.8082</v>
      </c>
    </row>
    <row r="46" spans="1:47" x14ac:dyDescent="0.2">
      <c r="A46" s="232"/>
      <c r="B46" s="161">
        <v>1994</v>
      </c>
      <c r="C46" s="153">
        <f>VLOOKUP(B46,'Basisreihen Destatis 2024 B.''21'!$B$7:$I$95,2,FALSE)</f>
        <v>58.3</v>
      </c>
      <c r="D46" s="154"/>
      <c r="E46" s="154">
        <f t="shared" si="24"/>
        <v>58.3</v>
      </c>
      <c r="F46" s="154"/>
      <c r="G46" s="155">
        <f t="shared" si="30"/>
        <v>58.3</v>
      </c>
      <c r="H46" s="156">
        <f t="shared" si="25"/>
        <v>2.2418999999999998</v>
      </c>
      <c r="I46" s="162"/>
      <c r="J46" s="161">
        <v>1994</v>
      </c>
      <c r="K46" s="153">
        <f>VLOOKUP(J46,'Basisreihen Destatis 2024 B.''21'!$B$7:$I$95,3,FALSE)</f>
        <v>68.3</v>
      </c>
      <c r="L46" s="154"/>
      <c r="M46" s="154">
        <f t="shared" si="13"/>
        <v>68.3</v>
      </c>
      <c r="N46" s="154"/>
      <c r="O46" s="154">
        <f>VLOOKUP(J46,'Basisreihen Destatis 2024 B.''21'!$K$7:$R$91,5,FALSE)</f>
        <v>86.7</v>
      </c>
      <c r="P46" s="154">
        <f t="shared" ref="P46:P82" si="31">ROUND(IF(N46&gt;0,N46,O46*$N$45/$O$45),1)</f>
        <v>116.1</v>
      </c>
      <c r="Q46" s="155">
        <f t="shared" si="15"/>
        <v>82.6</v>
      </c>
      <c r="R46" s="156">
        <f t="shared" si="26"/>
        <v>1.5629999999999999</v>
      </c>
      <c r="S46" s="162"/>
      <c r="T46" s="161">
        <v>1994</v>
      </c>
      <c r="U46" s="153">
        <f>VLOOKUP(T46,'Basisreihen Destatis 2024 B.''21'!$B$7:$I$95,3,FALSE)</f>
        <v>68.3</v>
      </c>
      <c r="V46" s="154"/>
      <c r="W46" s="154">
        <f t="shared" si="16"/>
        <v>68.3</v>
      </c>
      <c r="X46" s="154"/>
      <c r="Y46" s="154">
        <f>VLOOKUP(T46,'Basisreihen Destatis 2024 B.''21'!$K$7:$R$91,6,FALSE)</f>
        <v>96.6</v>
      </c>
      <c r="Z46" s="154">
        <f t="shared" ref="Z46:Z82" si="32">ROUND(IF(X46&gt;0,X46,Y46*$X$45/$Y$45),1)</f>
        <v>107.8</v>
      </c>
      <c r="AA46" s="154">
        <f>VLOOKUP(T46,'Basisreihen Destatis 2024 B.''21'!$B$7:$I$95,5,FALSE)</f>
        <v>68.8</v>
      </c>
      <c r="AB46" s="154"/>
      <c r="AC46" s="154">
        <f t="shared" si="18"/>
        <v>68.8</v>
      </c>
      <c r="AD46" s="155">
        <f t="shared" si="19"/>
        <v>74.400000000000006</v>
      </c>
      <c r="AE46" s="156">
        <f t="shared" si="27"/>
        <v>1.7715000000000001</v>
      </c>
      <c r="AG46" s="161">
        <v>1994</v>
      </c>
      <c r="AH46" s="153">
        <f>VLOOKUP(AG46,'Basisreihen Destatis 2024 B.''21'!$B$7:$I$95,3,FALSE)</f>
        <v>68.3</v>
      </c>
      <c r="AI46" s="154"/>
      <c r="AJ46" s="154">
        <f t="shared" si="20"/>
        <v>68.3</v>
      </c>
      <c r="AK46" s="154">
        <f>VLOOKUP(AG46,'Basisreihen Destatis 2024 B.''21'!$B$7:$I$95,6,FALSE)</f>
        <v>69.599999999999994</v>
      </c>
      <c r="AL46" s="154"/>
      <c r="AM46" s="154">
        <f t="shared" si="21"/>
        <v>69.599999999999994</v>
      </c>
      <c r="AN46" s="155">
        <f t="shared" si="22"/>
        <v>69.099999999999994</v>
      </c>
      <c r="AO46" s="156">
        <f t="shared" si="28"/>
        <v>1.8712</v>
      </c>
      <c r="AQ46" s="161">
        <v>1994</v>
      </c>
      <c r="AR46" s="153">
        <f>VLOOKUP(AQ46,'Basisreihen Destatis 2024 B.''21'!$B$7:$I$95,6,FALSE)</f>
        <v>69.599999999999994</v>
      </c>
      <c r="AS46" s="154"/>
      <c r="AT46" s="155">
        <f t="shared" si="23"/>
        <v>69.599999999999994</v>
      </c>
      <c r="AU46" s="156">
        <f t="shared" si="29"/>
        <v>1.8420000000000001</v>
      </c>
    </row>
    <row r="47" spans="1:47" x14ac:dyDescent="0.2">
      <c r="A47" s="232"/>
      <c r="B47" s="161">
        <v>1993</v>
      </c>
      <c r="C47" s="153">
        <f>VLOOKUP(B47,'Basisreihen Destatis 2024 B.''21'!$B$7:$I$95,2,FALSE)</f>
        <v>57.1</v>
      </c>
      <c r="D47" s="154"/>
      <c r="E47" s="154">
        <f t="shared" si="24"/>
        <v>57.1</v>
      </c>
      <c r="F47" s="154"/>
      <c r="G47" s="155">
        <f t="shared" si="30"/>
        <v>57.1</v>
      </c>
      <c r="H47" s="156">
        <f t="shared" si="25"/>
        <v>2.2890000000000001</v>
      </c>
      <c r="I47" s="162"/>
      <c r="J47" s="161">
        <v>1993</v>
      </c>
      <c r="K47" s="153">
        <f>VLOOKUP(J47,'Basisreihen Destatis 2024 B.''21'!$B$7:$I$95,3,FALSE)</f>
        <v>67.599999999999994</v>
      </c>
      <c r="L47" s="154"/>
      <c r="M47" s="154">
        <f t="shared" si="13"/>
        <v>67.599999999999994</v>
      </c>
      <c r="N47" s="154"/>
      <c r="O47" s="154">
        <f>VLOOKUP(J47,'Basisreihen Destatis 2024 B.''21'!$K$7:$R$91,5,FALSE)</f>
        <v>90.2</v>
      </c>
      <c r="P47" s="154">
        <f t="shared" si="31"/>
        <v>120.7</v>
      </c>
      <c r="Q47" s="155">
        <f t="shared" si="15"/>
        <v>83.5</v>
      </c>
      <c r="R47" s="156">
        <f t="shared" si="26"/>
        <v>1.5461</v>
      </c>
      <c r="S47" s="162"/>
      <c r="T47" s="161">
        <v>1993</v>
      </c>
      <c r="U47" s="153">
        <f>VLOOKUP(T47,'Basisreihen Destatis 2024 B.''21'!$B$7:$I$95,3,FALSE)</f>
        <v>67.599999999999994</v>
      </c>
      <c r="V47" s="154"/>
      <c r="W47" s="154">
        <f t="shared" si="16"/>
        <v>67.599999999999994</v>
      </c>
      <c r="X47" s="154"/>
      <c r="Y47" s="154">
        <f>VLOOKUP(T47,'Basisreihen Destatis 2024 B.''21'!$K$7:$R$91,6,FALSE)</f>
        <v>96.5</v>
      </c>
      <c r="Z47" s="154">
        <f t="shared" si="32"/>
        <v>107.7</v>
      </c>
      <c r="AA47" s="154">
        <f>VLOOKUP(T47,'Basisreihen Destatis 2024 B.''21'!$B$7:$I$95,5,FALSE)</f>
        <v>70.3</v>
      </c>
      <c r="AB47" s="154"/>
      <c r="AC47" s="154">
        <f t="shared" si="18"/>
        <v>70.3</v>
      </c>
      <c r="AD47" s="155">
        <f t="shared" si="19"/>
        <v>74.599999999999994</v>
      </c>
      <c r="AE47" s="156">
        <f t="shared" si="27"/>
        <v>1.7667999999999999</v>
      </c>
      <c r="AG47" s="161">
        <v>1993</v>
      </c>
      <c r="AH47" s="153">
        <f>VLOOKUP(AG47,'Basisreihen Destatis 2024 B.''21'!$B$7:$I$95,3,FALSE)</f>
        <v>67.599999999999994</v>
      </c>
      <c r="AI47" s="154"/>
      <c r="AJ47" s="154">
        <f t="shared" si="20"/>
        <v>67.599999999999994</v>
      </c>
      <c r="AK47" s="154">
        <f>VLOOKUP(AG47,'Basisreihen Destatis 2024 B.''21'!$B$7:$I$95,6,FALSE)</f>
        <v>69.400000000000006</v>
      </c>
      <c r="AL47" s="154"/>
      <c r="AM47" s="154">
        <f t="shared" si="21"/>
        <v>69.400000000000006</v>
      </c>
      <c r="AN47" s="155">
        <f t="shared" si="22"/>
        <v>68.8</v>
      </c>
      <c r="AO47" s="156">
        <f t="shared" si="28"/>
        <v>1.8794</v>
      </c>
      <c r="AQ47" s="161">
        <v>1993</v>
      </c>
      <c r="AR47" s="153">
        <f>VLOOKUP(AQ47,'Basisreihen Destatis 2024 B.''21'!$B$7:$I$95,6,FALSE)</f>
        <v>69.400000000000006</v>
      </c>
      <c r="AS47" s="154"/>
      <c r="AT47" s="155">
        <f>ROUND(IF(AR47&gt;0,AR47,AS47*$AR$64/$AS$64),1)</f>
        <v>69.400000000000006</v>
      </c>
      <c r="AU47" s="156">
        <f t="shared" si="29"/>
        <v>1.8472999999999999</v>
      </c>
    </row>
    <row r="48" spans="1:47" x14ac:dyDescent="0.2">
      <c r="A48" s="232"/>
      <c r="B48" s="161">
        <v>1992</v>
      </c>
      <c r="C48" s="153">
        <f>VLOOKUP(B48,'Basisreihen Destatis 2024 B.''21'!$B$7:$I$95,2,FALSE)</f>
        <v>55.2</v>
      </c>
      <c r="D48" s="154"/>
      <c r="E48" s="154">
        <f t="shared" si="24"/>
        <v>55.2</v>
      </c>
      <c r="F48" s="154"/>
      <c r="G48" s="155">
        <f t="shared" si="30"/>
        <v>55.2</v>
      </c>
      <c r="H48" s="156">
        <f t="shared" si="25"/>
        <v>2.3677999999999999</v>
      </c>
      <c r="I48" s="162"/>
      <c r="J48" s="161">
        <v>1992</v>
      </c>
      <c r="K48" s="153">
        <f>VLOOKUP(J48,'Basisreihen Destatis 2024 B.''21'!$B$7:$I$95,3,FALSE)</f>
        <v>65.7</v>
      </c>
      <c r="L48" s="154"/>
      <c r="M48" s="154">
        <f t="shared" si="13"/>
        <v>65.7</v>
      </c>
      <c r="N48" s="154"/>
      <c r="O48" s="154">
        <f>VLOOKUP(J48,'Basisreihen Destatis 2024 B.''21'!$K$7:$R$91,5,FALSE)</f>
        <v>96.2</v>
      </c>
      <c r="P48" s="154">
        <f t="shared" si="31"/>
        <v>128.80000000000001</v>
      </c>
      <c r="Q48" s="155">
        <f t="shared" si="15"/>
        <v>84.6</v>
      </c>
      <c r="R48" s="156">
        <f t="shared" si="26"/>
        <v>1.526</v>
      </c>
      <c r="S48" s="162"/>
      <c r="T48" s="161">
        <v>1992</v>
      </c>
      <c r="U48" s="153">
        <f>VLOOKUP(T48,'Basisreihen Destatis 2024 B.''21'!$B$7:$I$95,3,FALSE)</f>
        <v>65.7</v>
      </c>
      <c r="V48" s="154"/>
      <c r="W48" s="154">
        <f t="shared" si="16"/>
        <v>65.7</v>
      </c>
      <c r="X48" s="154"/>
      <c r="Y48" s="154">
        <f>VLOOKUP(T48,'Basisreihen Destatis 2024 B.''21'!$K$7:$R$91,6,FALSE)</f>
        <v>99.2</v>
      </c>
      <c r="Z48" s="154">
        <f t="shared" si="32"/>
        <v>110.7</v>
      </c>
      <c r="AA48" s="154">
        <f>VLOOKUP(T48,'Basisreihen Destatis 2024 B.''21'!$B$7:$I$95,5,FALSE)</f>
        <v>71.3</v>
      </c>
      <c r="AB48" s="154"/>
      <c r="AC48" s="154">
        <f t="shared" si="18"/>
        <v>71.3</v>
      </c>
      <c r="AD48" s="155">
        <f t="shared" si="19"/>
        <v>74.400000000000006</v>
      </c>
      <c r="AE48" s="156">
        <f t="shared" si="27"/>
        <v>1.7715000000000001</v>
      </c>
      <c r="AG48" s="161">
        <v>1992</v>
      </c>
      <c r="AH48" s="153">
        <f>VLOOKUP(AG48,'Basisreihen Destatis 2024 B.''21'!$B$7:$I$95,3,FALSE)</f>
        <v>65.7</v>
      </c>
      <c r="AI48" s="154"/>
      <c r="AJ48" s="154">
        <f t="shared" si="20"/>
        <v>65.7</v>
      </c>
      <c r="AK48" s="154">
        <f>VLOOKUP(AG48,'Basisreihen Destatis 2024 B.''21'!$B$7:$I$95,6,FALSE)</f>
        <v>69.400000000000006</v>
      </c>
      <c r="AL48" s="154"/>
      <c r="AM48" s="154">
        <f t="shared" si="21"/>
        <v>69.400000000000006</v>
      </c>
      <c r="AN48" s="155">
        <f t="shared" si="22"/>
        <v>68.099999999999994</v>
      </c>
      <c r="AO48" s="156">
        <f t="shared" si="28"/>
        <v>1.8987000000000001</v>
      </c>
      <c r="AQ48" s="161">
        <v>1992</v>
      </c>
      <c r="AR48" s="153">
        <f>VLOOKUP(AQ48,'Basisreihen Destatis 2024 B.''21'!$B$7:$I$95,6,FALSE)</f>
        <v>69.400000000000006</v>
      </c>
      <c r="AS48" s="154"/>
      <c r="AT48" s="155">
        <f t="shared" si="23"/>
        <v>69.400000000000006</v>
      </c>
      <c r="AU48" s="156">
        <f t="shared" si="29"/>
        <v>1.8472999999999999</v>
      </c>
    </row>
    <row r="49" spans="1:47" x14ac:dyDescent="0.2">
      <c r="A49" s="232"/>
      <c r="B49" s="161">
        <v>1991</v>
      </c>
      <c r="C49" s="153">
        <f>VLOOKUP(B49,'Basisreihen Destatis 2024 B.''21'!$B$7:$I$95,2,FALSE)</f>
        <v>52</v>
      </c>
      <c r="D49" s="154"/>
      <c r="E49" s="154">
        <f t="shared" si="24"/>
        <v>52</v>
      </c>
      <c r="F49" s="154"/>
      <c r="G49" s="155">
        <f t="shared" si="30"/>
        <v>52</v>
      </c>
      <c r="H49" s="156">
        <f t="shared" si="25"/>
        <v>2.5135000000000001</v>
      </c>
      <c r="I49" s="162"/>
      <c r="J49" s="161">
        <v>1991</v>
      </c>
      <c r="K49" s="153">
        <f>VLOOKUP(J49,'Basisreihen Destatis 2024 B.''21'!$B$7:$I$95,3,FALSE)</f>
        <v>61.7</v>
      </c>
      <c r="L49" s="154"/>
      <c r="M49" s="154">
        <f t="shared" si="13"/>
        <v>61.7</v>
      </c>
      <c r="N49" s="154"/>
      <c r="O49" s="154">
        <f>VLOOKUP(J49,'Basisreihen Destatis 2024 B.''21'!$K$7:$R$91,5,FALSE)</f>
        <v>100</v>
      </c>
      <c r="P49" s="154">
        <f t="shared" si="31"/>
        <v>133.9</v>
      </c>
      <c r="Q49" s="155">
        <f t="shared" si="15"/>
        <v>83.4</v>
      </c>
      <c r="R49" s="156">
        <f t="shared" si="26"/>
        <v>1.548</v>
      </c>
      <c r="S49" s="162"/>
      <c r="T49" s="161">
        <v>1991</v>
      </c>
      <c r="U49" s="153">
        <f>VLOOKUP(T49,'Basisreihen Destatis 2024 B.''21'!$B$7:$I$95,3,FALSE)</f>
        <v>61.7</v>
      </c>
      <c r="V49" s="154"/>
      <c r="W49" s="154">
        <f t="shared" si="16"/>
        <v>61.7</v>
      </c>
      <c r="X49" s="154"/>
      <c r="Y49" s="154">
        <f>VLOOKUP(T49,'Basisreihen Destatis 2024 B.''21'!$K$7:$R$91,6,FALSE)</f>
        <v>100</v>
      </c>
      <c r="Z49" s="154">
        <f t="shared" si="32"/>
        <v>111.6</v>
      </c>
      <c r="AA49" s="154">
        <f>VLOOKUP(T49,'Basisreihen Destatis 2024 B.''21'!$B$7:$I$95,5,FALSE)</f>
        <v>70.8</v>
      </c>
      <c r="AB49" s="154"/>
      <c r="AC49" s="154">
        <f t="shared" si="18"/>
        <v>70.8</v>
      </c>
      <c r="AD49" s="155">
        <f t="shared" si="19"/>
        <v>72.400000000000006</v>
      </c>
      <c r="AE49" s="156">
        <f t="shared" si="27"/>
        <v>1.8204</v>
      </c>
      <c r="AG49" s="161">
        <v>1991</v>
      </c>
      <c r="AH49" s="153">
        <f>VLOOKUP(AG49,'Basisreihen Destatis 2024 B.''21'!$B$7:$I$95,3,FALSE)</f>
        <v>61.7</v>
      </c>
      <c r="AI49" s="154"/>
      <c r="AJ49" s="154">
        <f t="shared" si="20"/>
        <v>61.7</v>
      </c>
      <c r="AK49" s="154">
        <f>VLOOKUP(AG49,'Basisreihen Destatis 2024 B.''21'!$B$7:$I$95,6,FALSE)</f>
        <v>68.400000000000006</v>
      </c>
      <c r="AL49" s="154"/>
      <c r="AM49" s="154">
        <f t="shared" si="21"/>
        <v>68.400000000000006</v>
      </c>
      <c r="AN49" s="155">
        <f t="shared" si="22"/>
        <v>66.099999999999994</v>
      </c>
      <c r="AO49" s="156">
        <f t="shared" si="28"/>
        <v>1.9560999999999999</v>
      </c>
      <c r="AQ49" s="161">
        <v>1991</v>
      </c>
      <c r="AR49" s="153">
        <f>VLOOKUP(AQ49,'Basisreihen Destatis 2024 B.''21'!$B$7:$I$95,6,FALSE)</f>
        <v>68.400000000000006</v>
      </c>
      <c r="AS49" s="154"/>
      <c r="AT49" s="155">
        <f t="shared" si="23"/>
        <v>68.400000000000006</v>
      </c>
      <c r="AU49" s="156">
        <f t="shared" si="29"/>
        <v>1.8743000000000001</v>
      </c>
    </row>
    <row r="50" spans="1:47" x14ac:dyDescent="0.2">
      <c r="A50" s="232"/>
      <c r="B50" s="161">
        <v>1990</v>
      </c>
      <c r="C50" s="153">
        <f>VLOOKUP(B50,'Basisreihen Destatis 2024 B.''21'!$B$7:$I$95,2,FALSE)</f>
        <v>48.9</v>
      </c>
      <c r="D50" s="154"/>
      <c r="E50" s="154">
        <f t="shared" si="24"/>
        <v>48.9</v>
      </c>
      <c r="F50" s="154"/>
      <c r="G50" s="155">
        <f t="shared" si="30"/>
        <v>48.9</v>
      </c>
      <c r="H50" s="156">
        <f t="shared" si="25"/>
        <v>2.6728000000000001</v>
      </c>
      <c r="I50" s="162"/>
      <c r="J50" s="161">
        <v>1990</v>
      </c>
      <c r="K50" s="153">
        <f>VLOOKUP(J50,'Basisreihen Destatis 2024 B.''21'!$B$7:$I$95,3,FALSE)</f>
        <v>57.5</v>
      </c>
      <c r="L50" s="154"/>
      <c r="M50" s="154">
        <f t="shared" si="13"/>
        <v>57.5</v>
      </c>
      <c r="N50" s="154"/>
      <c r="O50" s="154">
        <f>VLOOKUP(J50,'Basisreihen Destatis 2024 B.''21'!$K$7:$R$91,5,FALSE)</f>
        <v>102</v>
      </c>
      <c r="P50" s="154">
        <f t="shared" si="31"/>
        <v>136.5</v>
      </c>
      <c r="Q50" s="155">
        <f t="shared" si="15"/>
        <v>81.2</v>
      </c>
      <c r="R50" s="156">
        <f t="shared" si="26"/>
        <v>1.5899000000000001</v>
      </c>
      <c r="S50" s="162"/>
      <c r="T50" s="161">
        <v>1990</v>
      </c>
      <c r="U50" s="153">
        <f>VLOOKUP(T50,'Basisreihen Destatis 2024 B.''21'!$B$7:$I$95,3,FALSE)</f>
        <v>57.5</v>
      </c>
      <c r="V50" s="154"/>
      <c r="W50" s="154">
        <f t="shared" si="16"/>
        <v>57.5</v>
      </c>
      <c r="X50" s="154"/>
      <c r="Y50" s="154">
        <f>VLOOKUP(T50,'Basisreihen Destatis 2024 B.''21'!$K$7:$R$91,6,FALSE)</f>
        <v>100</v>
      </c>
      <c r="Z50" s="154">
        <f t="shared" si="32"/>
        <v>111.6</v>
      </c>
      <c r="AA50" s="154">
        <f>VLOOKUP(T50,'Basisreihen Destatis 2024 B.''21'!$B$7:$I$95,5,FALSE)</f>
        <v>69.7</v>
      </c>
      <c r="AB50" s="154"/>
      <c r="AC50" s="154">
        <f t="shared" si="18"/>
        <v>69.7</v>
      </c>
      <c r="AD50" s="155">
        <f t="shared" si="19"/>
        <v>69.900000000000006</v>
      </c>
      <c r="AE50" s="156">
        <f t="shared" si="27"/>
        <v>1.8855999999999999</v>
      </c>
      <c r="AG50" s="161">
        <v>1990</v>
      </c>
      <c r="AH50" s="153">
        <f>VLOOKUP(AG50,'Basisreihen Destatis 2024 B.''21'!$B$7:$I$95,3,FALSE)</f>
        <v>57.5</v>
      </c>
      <c r="AI50" s="154"/>
      <c r="AJ50" s="154">
        <f t="shared" si="20"/>
        <v>57.5</v>
      </c>
      <c r="AK50" s="154">
        <f>VLOOKUP(AG50,'Basisreihen Destatis 2024 B.''21'!$B$7:$I$95,6,FALSE)</f>
        <v>66.900000000000006</v>
      </c>
      <c r="AL50" s="154"/>
      <c r="AM50" s="154">
        <f t="shared" si="21"/>
        <v>66.900000000000006</v>
      </c>
      <c r="AN50" s="155">
        <f t="shared" si="22"/>
        <v>63.6</v>
      </c>
      <c r="AO50" s="156">
        <f t="shared" si="28"/>
        <v>2.0329999999999999</v>
      </c>
      <c r="AQ50" s="161">
        <v>1990</v>
      </c>
      <c r="AR50" s="153">
        <f>VLOOKUP(AQ50,'Basisreihen Destatis 2024 B.''21'!$B$7:$I$95,6,FALSE)</f>
        <v>66.900000000000006</v>
      </c>
      <c r="AS50" s="154"/>
      <c r="AT50" s="155">
        <f t="shared" si="23"/>
        <v>66.900000000000006</v>
      </c>
      <c r="AU50" s="156">
        <f t="shared" si="29"/>
        <v>1.9162999999999999</v>
      </c>
    </row>
    <row r="51" spans="1:47" x14ac:dyDescent="0.2">
      <c r="A51" s="232"/>
      <c r="B51" s="161">
        <v>1989</v>
      </c>
      <c r="C51" s="153">
        <f>VLOOKUP(B51,'Basisreihen Destatis 2024 B.''21'!$B$7:$I$95,2,FALSE)</f>
        <v>46.1</v>
      </c>
      <c r="D51" s="154"/>
      <c r="E51" s="154">
        <f t="shared" si="24"/>
        <v>46.1</v>
      </c>
      <c r="F51" s="154"/>
      <c r="G51" s="155">
        <f t="shared" si="30"/>
        <v>46.1</v>
      </c>
      <c r="H51" s="156">
        <f t="shared" si="25"/>
        <v>2.8351000000000002</v>
      </c>
      <c r="I51" s="162"/>
      <c r="J51" s="161">
        <v>1989</v>
      </c>
      <c r="K51" s="153">
        <f>VLOOKUP(J51,'Basisreihen Destatis 2024 B.''21'!$B$7:$I$95,3,FALSE)</f>
        <v>53.8</v>
      </c>
      <c r="L51" s="154"/>
      <c r="M51" s="154">
        <f t="shared" si="13"/>
        <v>53.8</v>
      </c>
      <c r="N51" s="154"/>
      <c r="O51" s="154">
        <f>VLOOKUP(J51,'Basisreihen Destatis 2024 B.''21'!$K$7:$R$91,5,FALSE)</f>
        <v>109.4</v>
      </c>
      <c r="P51" s="154">
        <f t="shared" si="31"/>
        <v>146.4</v>
      </c>
      <c r="Q51" s="155">
        <f t="shared" si="15"/>
        <v>81.599999999999994</v>
      </c>
      <c r="R51" s="156">
        <f t="shared" si="26"/>
        <v>1.5821000000000001</v>
      </c>
      <c r="S51" s="162"/>
      <c r="T51" s="161">
        <v>1989</v>
      </c>
      <c r="U51" s="153">
        <f>VLOOKUP(T51,'Basisreihen Destatis 2024 B.''21'!$B$7:$I$95,3,FALSE)</f>
        <v>53.8</v>
      </c>
      <c r="V51" s="154"/>
      <c r="W51" s="154">
        <f t="shared" si="16"/>
        <v>53.8</v>
      </c>
      <c r="X51" s="154"/>
      <c r="Y51" s="154">
        <f>VLOOKUP(T51,'Basisreihen Destatis 2024 B.''21'!$K$7:$R$91,6,FALSE)</f>
        <v>101.5</v>
      </c>
      <c r="Z51" s="154">
        <f t="shared" si="32"/>
        <v>113.3</v>
      </c>
      <c r="AA51" s="154">
        <f>VLOOKUP(T51,'Basisreihen Destatis 2024 B.''21'!$B$7:$I$95,5,FALSE)</f>
        <v>68.900000000000006</v>
      </c>
      <c r="AB51" s="154"/>
      <c r="AC51" s="154">
        <f t="shared" si="18"/>
        <v>68.900000000000006</v>
      </c>
      <c r="AD51" s="155">
        <f t="shared" si="19"/>
        <v>68</v>
      </c>
      <c r="AE51" s="156">
        <f t="shared" si="27"/>
        <v>1.9381999999999999</v>
      </c>
      <c r="AG51" s="161">
        <v>1989</v>
      </c>
      <c r="AH51" s="153">
        <f>VLOOKUP(AG51,'Basisreihen Destatis 2024 B.''21'!$B$7:$I$95,3,FALSE)</f>
        <v>53.8</v>
      </c>
      <c r="AI51" s="154"/>
      <c r="AJ51" s="154">
        <f t="shared" si="20"/>
        <v>53.8</v>
      </c>
      <c r="AK51" s="154">
        <f>VLOOKUP(AG51,'Basisreihen Destatis 2024 B.''21'!$B$7:$I$95,6,FALSE)</f>
        <v>65.900000000000006</v>
      </c>
      <c r="AL51" s="154"/>
      <c r="AM51" s="154">
        <f t="shared" si="21"/>
        <v>65.900000000000006</v>
      </c>
      <c r="AN51" s="155">
        <f t="shared" si="22"/>
        <v>61.7</v>
      </c>
      <c r="AO51" s="156">
        <f t="shared" si="28"/>
        <v>2.0956000000000001</v>
      </c>
      <c r="AQ51" s="161">
        <v>1989</v>
      </c>
      <c r="AR51" s="153">
        <f>VLOOKUP(AQ51,'Basisreihen Destatis 2024 B.''21'!$B$7:$I$95,6,FALSE)</f>
        <v>65.900000000000006</v>
      </c>
      <c r="AS51" s="154"/>
      <c r="AT51" s="155">
        <f t="shared" si="23"/>
        <v>65.900000000000006</v>
      </c>
      <c r="AU51" s="156">
        <f t="shared" si="29"/>
        <v>1.9454</v>
      </c>
    </row>
    <row r="52" spans="1:47" x14ac:dyDescent="0.2">
      <c r="A52" s="232"/>
      <c r="B52" s="161">
        <v>1988</v>
      </c>
      <c r="C52" s="153">
        <f>VLOOKUP(B52,'Basisreihen Destatis 2024 B.''21'!$B$7:$I$95,2,FALSE)</f>
        <v>44.6</v>
      </c>
      <c r="D52" s="154"/>
      <c r="E52" s="154">
        <f>ROUND(IF(C52&gt;0,C52,D52*$C$72/$D$72),1)</f>
        <v>44.6</v>
      </c>
      <c r="F52" s="154"/>
      <c r="G52" s="155">
        <f t="shared" si="30"/>
        <v>44.6</v>
      </c>
      <c r="H52" s="156">
        <f t="shared" si="25"/>
        <v>2.9304999999999999</v>
      </c>
      <c r="I52" s="162"/>
      <c r="J52" s="161">
        <v>1988</v>
      </c>
      <c r="K52" s="153">
        <f>VLOOKUP(J52,'Basisreihen Destatis 2024 B.''21'!$B$7:$I$95,3,FALSE)</f>
        <v>52.3</v>
      </c>
      <c r="L52" s="154"/>
      <c r="M52" s="154">
        <f t="shared" si="13"/>
        <v>52.3</v>
      </c>
      <c r="N52" s="154"/>
      <c r="O52" s="154">
        <f>VLOOKUP(J52,'Basisreihen Destatis 2024 B.''21'!$K$7:$R$91,5,FALSE)</f>
        <v>106.1</v>
      </c>
      <c r="P52" s="154">
        <f t="shared" si="31"/>
        <v>142</v>
      </c>
      <c r="Q52" s="155">
        <f t="shared" si="15"/>
        <v>79.2</v>
      </c>
      <c r="R52" s="156">
        <f t="shared" si="26"/>
        <v>1.6301000000000001</v>
      </c>
      <c r="S52" s="162"/>
      <c r="T52" s="161">
        <v>1988</v>
      </c>
      <c r="U52" s="153">
        <f>VLOOKUP(T52,'Basisreihen Destatis 2024 B.''21'!$B$7:$I$95,3,FALSE)</f>
        <v>52.3</v>
      </c>
      <c r="V52" s="154"/>
      <c r="W52" s="154">
        <f t="shared" si="16"/>
        <v>52.3</v>
      </c>
      <c r="X52" s="154"/>
      <c r="Y52" s="154">
        <f>VLOOKUP(T52,'Basisreihen Destatis 2024 B.''21'!$K$7:$R$91,6,FALSE)</f>
        <v>97.3</v>
      </c>
      <c r="Z52" s="154">
        <f t="shared" si="32"/>
        <v>108.6</v>
      </c>
      <c r="AA52" s="154">
        <f>VLOOKUP(T52,'Basisreihen Destatis 2024 B.''21'!$B$7:$I$95,5,FALSE)</f>
        <v>68.099999999999994</v>
      </c>
      <c r="AB52" s="154"/>
      <c r="AC52" s="154">
        <f t="shared" si="18"/>
        <v>68.099999999999994</v>
      </c>
      <c r="AD52" s="155">
        <f t="shared" si="19"/>
        <v>66.3</v>
      </c>
      <c r="AE52" s="156">
        <f t="shared" si="27"/>
        <v>1.9879</v>
      </c>
      <c r="AG52" s="161">
        <v>1988</v>
      </c>
      <c r="AH52" s="153">
        <f>VLOOKUP(AG52,'Basisreihen Destatis 2024 B.''21'!$B$7:$I$95,3,FALSE)</f>
        <v>52.3</v>
      </c>
      <c r="AI52" s="154"/>
      <c r="AJ52" s="154">
        <f t="shared" si="20"/>
        <v>52.3</v>
      </c>
      <c r="AK52" s="154">
        <f>VLOOKUP(AG52,'Basisreihen Destatis 2024 B.''21'!$B$7:$I$95,6,FALSE)</f>
        <v>64.2</v>
      </c>
      <c r="AL52" s="154"/>
      <c r="AM52" s="154">
        <f t="shared" si="21"/>
        <v>64.2</v>
      </c>
      <c r="AN52" s="155">
        <f t="shared" si="22"/>
        <v>60</v>
      </c>
      <c r="AO52" s="156">
        <f t="shared" si="28"/>
        <v>2.1549999999999998</v>
      </c>
      <c r="AQ52" s="161">
        <v>1988</v>
      </c>
      <c r="AR52" s="153">
        <f>VLOOKUP(AQ52,'Basisreihen Destatis 2024 B.''21'!$B$7:$I$95,6,FALSE)</f>
        <v>64.2</v>
      </c>
      <c r="AS52" s="154"/>
      <c r="AT52" s="155">
        <f t="shared" si="23"/>
        <v>64.2</v>
      </c>
      <c r="AU52" s="156">
        <f t="shared" si="29"/>
        <v>1.9968999999999999</v>
      </c>
    </row>
    <row r="53" spans="1:47" x14ac:dyDescent="0.2">
      <c r="A53" s="232"/>
      <c r="B53" s="161">
        <v>1987</v>
      </c>
      <c r="C53" s="153">
        <f>VLOOKUP(B53,'Basisreihen Destatis 2024 B.''21'!$B$7:$I$95,2,FALSE)</f>
        <v>43.6</v>
      </c>
      <c r="D53" s="154"/>
      <c r="E53" s="154">
        <f t="shared" si="24"/>
        <v>43.6</v>
      </c>
      <c r="F53" s="154"/>
      <c r="G53" s="155">
        <f t="shared" si="30"/>
        <v>43.6</v>
      </c>
      <c r="H53" s="156">
        <f t="shared" si="25"/>
        <v>2.9977</v>
      </c>
      <c r="I53" s="162"/>
      <c r="J53" s="161">
        <v>1987</v>
      </c>
      <c r="K53" s="153">
        <f>VLOOKUP(J53,'Basisreihen Destatis 2024 B.''21'!$B$7:$I$95,3,FALSE)</f>
        <v>51.5</v>
      </c>
      <c r="L53" s="154"/>
      <c r="M53" s="154">
        <f t="shared" si="13"/>
        <v>51.5</v>
      </c>
      <c r="N53" s="154"/>
      <c r="O53" s="154">
        <f>VLOOKUP(J53,'Basisreihen Destatis 2024 B.''21'!$K$7:$R$91,5,FALSE)</f>
        <v>99</v>
      </c>
      <c r="P53" s="154">
        <f t="shared" si="31"/>
        <v>132.5</v>
      </c>
      <c r="Q53" s="155">
        <f t="shared" si="15"/>
        <v>75.8</v>
      </c>
      <c r="R53" s="156">
        <f t="shared" si="26"/>
        <v>1.7032</v>
      </c>
      <c r="S53" s="162"/>
      <c r="T53" s="161">
        <v>1987</v>
      </c>
      <c r="U53" s="153">
        <f>VLOOKUP(T53,'Basisreihen Destatis 2024 B.''21'!$B$7:$I$95,3,FALSE)</f>
        <v>51.5</v>
      </c>
      <c r="V53" s="154"/>
      <c r="W53" s="154">
        <f t="shared" si="16"/>
        <v>51.5</v>
      </c>
      <c r="X53" s="154"/>
      <c r="Y53" s="154">
        <f>VLOOKUP(T53,'Basisreihen Destatis 2024 B.''21'!$K$7:$R$91,6,FALSE)</f>
        <v>91.8</v>
      </c>
      <c r="Z53" s="154">
        <f t="shared" si="32"/>
        <v>102.4</v>
      </c>
      <c r="AA53" s="154">
        <f>VLOOKUP(T53,'Basisreihen Destatis 2024 B.''21'!$B$7:$I$95,5,FALSE)</f>
        <v>67.7</v>
      </c>
      <c r="AB53" s="154"/>
      <c r="AC53" s="154">
        <f t="shared" si="18"/>
        <v>67.7</v>
      </c>
      <c r="AD53" s="155">
        <f t="shared" si="19"/>
        <v>64.8</v>
      </c>
      <c r="AE53" s="156">
        <f t="shared" si="27"/>
        <v>2.0339999999999998</v>
      </c>
      <c r="AG53" s="161">
        <v>1987</v>
      </c>
      <c r="AH53" s="153">
        <f>VLOOKUP(AG53,'Basisreihen Destatis 2024 B.''21'!$B$7:$I$95,3,FALSE)</f>
        <v>51.5</v>
      </c>
      <c r="AI53" s="154"/>
      <c r="AJ53" s="154">
        <f t="shared" si="20"/>
        <v>51.5</v>
      </c>
      <c r="AK53" s="154">
        <f>VLOOKUP(AG53,'Basisreihen Destatis 2024 B.''21'!$B$7:$I$95,6,FALSE)</f>
        <v>63.3</v>
      </c>
      <c r="AL53" s="154"/>
      <c r="AM53" s="154">
        <f t="shared" si="21"/>
        <v>63.3</v>
      </c>
      <c r="AN53" s="155">
        <f t="shared" si="22"/>
        <v>59.2</v>
      </c>
      <c r="AO53" s="156">
        <f t="shared" si="28"/>
        <v>2.1840999999999999</v>
      </c>
      <c r="AQ53" s="161">
        <v>1987</v>
      </c>
      <c r="AR53" s="153">
        <f>VLOOKUP(AQ53,'Basisreihen Destatis 2024 B.''21'!$B$7:$I$95,6,FALSE)</f>
        <v>63.3</v>
      </c>
      <c r="AS53" s="154"/>
      <c r="AT53" s="155">
        <f t="shared" si="23"/>
        <v>63.3</v>
      </c>
      <c r="AU53" s="156">
        <f t="shared" si="29"/>
        <v>2.0253000000000001</v>
      </c>
    </row>
    <row r="54" spans="1:47" x14ac:dyDescent="0.2">
      <c r="A54" s="232"/>
      <c r="B54" s="161">
        <v>1986</v>
      </c>
      <c r="C54" s="153">
        <f>VLOOKUP(B54,'Basisreihen Destatis 2024 B.''21'!$B$7:$I$95,2,FALSE)</f>
        <v>42.6</v>
      </c>
      <c r="D54" s="154"/>
      <c r="E54" s="154">
        <f t="shared" si="24"/>
        <v>42.6</v>
      </c>
      <c r="F54" s="154"/>
      <c r="G54" s="155">
        <f t="shared" si="30"/>
        <v>42.6</v>
      </c>
      <c r="H54" s="156">
        <f t="shared" si="25"/>
        <v>3.0680999999999998</v>
      </c>
      <c r="I54" s="162"/>
      <c r="J54" s="161">
        <v>1986</v>
      </c>
      <c r="K54" s="153">
        <f>VLOOKUP(J54,'Basisreihen Destatis 2024 B.''21'!$B$7:$I$95,3,FALSE)</f>
        <v>50.6</v>
      </c>
      <c r="L54" s="154"/>
      <c r="M54" s="154">
        <f t="shared" si="13"/>
        <v>50.6</v>
      </c>
      <c r="N54" s="154"/>
      <c r="O54" s="154">
        <f>VLOOKUP(J54,'Basisreihen Destatis 2024 B.''21'!$K$7:$R$91,5,FALSE)</f>
        <v>98.3</v>
      </c>
      <c r="P54" s="154">
        <f t="shared" si="31"/>
        <v>131.6</v>
      </c>
      <c r="Q54" s="155">
        <f t="shared" si="15"/>
        <v>74.900000000000006</v>
      </c>
      <c r="R54" s="156">
        <f t="shared" si="26"/>
        <v>1.7236</v>
      </c>
      <c r="S54" s="162"/>
      <c r="T54" s="161">
        <v>1986</v>
      </c>
      <c r="U54" s="153">
        <f>VLOOKUP(T54,'Basisreihen Destatis 2024 B.''21'!$B$7:$I$95,3,FALSE)</f>
        <v>50.6</v>
      </c>
      <c r="V54" s="154"/>
      <c r="W54" s="154">
        <f t="shared" si="16"/>
        <v>50.6</v>
      </c>
      <c r="X54" s="154"/>
      <c r="Y54" s="154">
        <f>VLOOKUP(T54,'Basisreihen Destatis 2024 B.''21'!$K$7:$R$91,6,FALSE)</f>
        <v>90.3</v>
      </c>
      <c r="Z54" s="154">
        <f t="shared" si="32"/>
        <v>100.8</v>
      </c>
      <c r="AA54" s="154">
        <f>VLOOKUP(T54,'Basisreihen Destatis 2024 B.''21'!$B$7:$I$95,5,FALSE)</f>
        <v>66.599999999999994</v>
      </c>
      <c r="AB54" s="154"/>
      <c r="AC54" s="154">
        <f t="shared" si="18"/>
        <v>66.599999999999994</v>
      </c>
      <c r="AD54" s="155">
        <f t="shared" si="19"/>
        <v>63.7</v>
      </c>
      <c r="AE54" s="156">
        <f t="shared" si="27"/>
        <v>2.0691000000000002</v>
      </c>
      <c r="AG54" s="161">
        <v>1986</v>
      </c>
      <c r="AH54" s="153">
        <f>VLOOKUP(AG54,'Basisreihen Destatis 2024 B.''21'!$B$7:$I$95,3,FALSE)</f>
        <v>50.6</v>
      </c>
      <c r="AI54" s="154"/>
      <c r="AJ54" s="154">
        <f t="shared" si="20"/>
        <v>50.6</v>
      </c>
      <c r="AK54" s="154">
        <f>VLOOKUP(AG54,'Basisreihen Destatis 2024 B.''21'!$B$7:$I$95,6,FALSE)</f>
        <v>64.8</v>
      </c>
      <c r="AL54" s="154"/>
      <c r="AM54" s="154">
        <f t="shared" si="21"/>
        <v>64.8</v>
      </c>
      <c r="AN54" s="155">
        <f t="shared" si="22"/>
        <v>59.8</v>
      </c>
      <c r="AO54" s="156">
        <f t="shared" si="28"/>
        <v>2.1621999999999999</v>
      </c>
      <c r="AQ54" s="161">
        <v>1986</v>
      </c>
      <c r="AR54" s="153">
        <f>VLOOKUP(AQ54,'Basisreihen Destatis 2024 B.''21'!$B$7:$I$95,6,FALSE)</f>
        <v>64.8</v>
      </c>
      <c r="AS54" s="154"/>
      <c r="AT54" s="155">
        <f t="shared" si="23"/>
        <v>64.8</v>
      </c>
      <c r="AU54" s="156">
        <f t="shared" si="29"/>
        <v>1.9783999999999999</v>
      </c>
    </row>
    <row r="55" spans="1:47" x14ac:dyDescent="0.2">
      <c r="A55" s="232"/>
      <c r="B55" s="161">
        <v>1985</v>
      </c>
      <c r="C55" s="153">
        <f>VLOOKUP(B55,'Basisreihen Destatis 2024 B.''21'!$B$7:$I$95,2,FALSE)</f>
        <v>41.8</v>
      </c>
      <c r="D55" s="154"/>
      <c r="E55" s="154">
        <f>ROUND(IF(C55&gt;0,C55,D55*$C$72/$D$72),1)</f>
        <v>41.8</v>
      </c>
      <c r="F55" s="154"/>
      <c r="G55" s="155">
        <f>ROUND(IF(E55&gt;0,E55,F55*$E$82/$F$82),1)</f>
        <v>41.8</v>
      </c>
      <c r="H55" s="156">
        <f t="shared" si="25"/>
        <v>3.1267999999999998</v>
      </c>
      <c r="I55" s="162"/>
      <c r="J55" s="161">
        <v>1985</v>
      </c>
      <c r="K55" s="153">
        <f>VLOOKUP(J55,'Basisreihen Destatis 2024 B.''21'!$B$7:$I$95,3,FALSE)</f>
        <v>49.5</v>
      </c>
      <c r="L55" s="154"/>
      <c r="M55" s="154">
        <f t="shared" si="13"/>
        <v>49.5</v>
      </c>
      <c r="N55" s="154"/>
      <c r="O55" s="154">
        <f>VLOOKUP(J55,'Basisreihen Destatis 2024 B.''21'!$K$7:$R$91,5,FALSE)</f>
        <v>102.9</v>
      </c>
      <c r="P55" s="154">
        <f t="shared" si="31"/>
        <v>137.69999999999999</v>
      </c>
      <c r="Q55" s="155">
        <f t="shared" si="15"/>
        <v>76</v>
      </c>
      <c r="R55" s="156">
        <f t="shared" si="26"/>
        <v>1.6987000000000001</v>
      </c>
      <c r="S55" s="162"/>
      <c r="T55" s="161">
        <v>1985</v>
      </c>
      <c r="U55" s="153">
        <f>VLOOKUP(T55,'Basisreihen Destatis 2024 B.''21'!$B$7:$I$95,3,FALSE)</f>
        <v>49.5</v>
      </c>
      <c r="V55" s="154"/>
      <c r="W55" s="154">
        <f t="shared" si="16"/>
        <v>49.5</v>
      </c>
      <c r="X55" s="154"/>
      <c r="Y55" s="154">
        <f>VLOOKUP(T55,'Basisreihen Destatis 2024 B.''21'!$K$7:$R$91,6,FALSE)</f>
        <v>93.2</v>
      </c>
      <c r="Z55" s="154">
        <f t="shared" si="32"/>
        <v>104</v>
      </c>
      <c r="AA55" s="154">
        <f>VLOOKUP(T55,'Basisreihen Destatis 2024 B.''21'!$B$7:$I$95,5,FALSE)</f>
        <v>64.2</v>
      </c>
      <c r="AB55" s="154"/>
      <c r="AC55" s="154">
        <f t="shared" si="18"/>
        <v>64.2</v>
      </c>
      <c r="AD55" s="155">
        <f t="shared" si="19"/>
        <v>62.8</v>
      </c>
      <c r="AE55" s="156">
        <f t="shared" si="27"/>
        <v>2.0987</v>
      </c>
      <c r="AG55" s="161">
        <v>1985</v>
      </c>
      <c r="AH55" s="153">
        <f>VLOOKUP(AG55,'Basisreihen Destatis 2024 B.''21'!$B$7:$I$95,3,FALSE)</f>
        <v>49.5</v>
      </c>
      <c r="AI55" s="154"/>
      <c r="AJ55" s="154">
        <f t="shared" si="20"/>
        <v>49.5</v>
      </c>
      <c r="AK55" s="154">
        <f>VLOOKUP(AG55,'Basisreihen Destatis 2024 B.''21'!$B$7:$I$95,6,FALSE)</f>
        <v>65.3</v>
      </c>
      <c r="AL55" s="154"/>
      <c r="AM55" s="154">
        <f t="shared" si="21"/>
        <v>65.3</v>
      </c>
      <c r="AN55" s="155">
        <f t="shared" si="22"/>
        <v>59.8</v>
      </c>
      <c r="AO55" s="156">
        <f t="shared" si="28"/>
        <v>2.1621999999999999</v>
      </c>
      <c r="AQ55" s="161">
        <v>1985</v>
      </c>
      <c r="AR55" s="153">
        <f>VLOOKUP(AQ55,'Basisreihen Destatis 2024 B.''21'!$B$7:$I$95,6,FALSE)</f>
        <v>65.3</v>
      </c>
      <c r="AS55" s="154"/>
      <c r="AT55" s="155">
        <f t="shared" si="23"/>
        <v>65.3</v>
      </c>
      <c r="AU55" s="156">
        <f t="shared" si="29"/>
        <v>1.9632000000000001</v>
      </c>
    </row>
    <row r="56" spans="1:47" x14ac:dyDescent="0.2">
      <c r="A56" s="232"/>
      <c r="B56" s="161">
        <v>1984</v>
      </c>
      <c r="C56" s="153">
        <f>VLOOKUP(B56,'Basisreihen Destatis 2024 B.''21'!$B$7:$I$95,2,FALSE)</f>
        <v>41.5</v>
      </c>
      <c r="D56" s="154"/>
      <c r="E56" s="154">
        <f t="shared" si="24"/>
        <v>41.5</v>
      </c>
      <c r="F56" s="154"/>
      <c r="G56" s="155">
        <f t="shared" si="30"/>
        <v>41.5</v>
      </c>
      <c r="H56" s="156">
        <f t="shared" si="25"/>
        <v>3.1494</v>
      </c>
      <c r="I56" s="162"/>
      <c r="J56" s="161">
        <v>1984</v>
      </c>
      <c r="K56" s="153">
        <f>VLOOKUP(J56,'Basisreihen Destatis 2024 B.''21'!$B$7:$I$95,3,FALSE)</f>
        <v>49.4</v>
      </c>
      <c r="L56" s="154"/>
      <c r="M56" s="154">
        <f t="shared" si="13"/>
        <v>49.4</v>
      </c>
      <c r="N56" s="154"/>
      <c r="O56" s="154">
        <f>VLOOKUP(J56,'Basisreihen Destatis 2024 B.''21'!$K$7:$R$91,5,FALSE)</f>
        <v>100.3</v>
      </c>
      <c r="P56" s="154">
        <f t="shared" si="31"/>
        <v>134.30000000000001</v>
      </c>
      <c r="Q56" s="155">
        <f t="shared" si="15"/>
        <v>74.900000000000006</v>
      </c>
      <c r="R56" s="156">
        <f t="shared" si="26"/>
        <v>1.7236</v>
      </c>
      <c r="S56" s="162"/>
      <c r="T56" s="161">
        <v>1984</v>
      </c>
      <c r="U56" s="153">
        <f>VLOOKUP(T56,'Basisreihen Destatis 2024 B.''21'!$B$7:$I$95,3,FALSE)</f>
        <v>49.4</v>
      </c>
      <c r="V56" s="154"/>
      <c r="W56" s="154">
        <f t="shared" si="16"/>
        <v>49.4</v>
      </c>
      <c r="X56" s="154"/>
      <c r="Y56" s="154">
        <f>VLOOKUP(T56,'Basisreihen Destatis 2024 B.''21'!$K$7:$R$91,6,FALSE)</f>
        <v>92.3</v>
      </c>
      <c r="Z56" s="154">
        <f t="shared" si="32"/>
        <v>103</v>
      </c>
      <c r="AA56" s="154">
        <f>VLOOKUP(T56,'Basisreihen Destatis 2024 B.''21'!$B$7:$I$95,5,FALSE)</f>
        <v>63.6</v>
      </c>
      <c r="AB56" s="154"/>
      <c r="AC56" s="154">
        <f t="shared" si="18"/>
        <v>63.6</v>
      </c>
      <c r="AD56" s="155">
        <f>ROUND(0.5*W56+0.15*Z56+0.35*AC56,1)</f>
        <v>62.4</v>
      </c>
      <c r="AE56" s="156">
        <f t="shared" si="27"/>
        <v>2.1122000000000001</v>
      </c>
      <c r="AG56" s="161">
        <v>1984</v>
      </c>
      <c r="AH56" s="153">
        <f>VLOOKUP(AG56,'Basisreihen Destatis 2024 B.''21'!$B$7:$I$95,3,FALSE)</f>
        <v>49.4</v>
      </c>
      <c r="AI56" s="154"/>
      <c r="AJ56" s="154">
        <f t="shared" si="20"/>
        <v>49.4</v>
      </c>
      <c r="AK56" s="154">
        <f>VLOOKUP(AG56,'Basisreihen Destatis 2024 B.''21'!$B$7:$I$95,6,FALSE)</f>
        <v>63.9</v>
      </c>
      <c r="AL56" s="154"/>
      <c r="AM56" s="154">
        <f t="shared" si="21"/>
        <v>63.9</v>
      </c>
      <c r="AN56" s="155">
        <f t="shared" si="22"/>
        <v>58.8</v>
      </c>
      <c r="AO56" s="156">
        <f t="shared" si="28"/>
        <v>2.1989999999999998</v>
      </c>
      <c r="AQ56" s="161">
        <v>1984</v>
      </c>
      <c r="AR56" s="153">
        <f>VLOOKUP(AQ56,'Basisreihen Destatis 2024 B.''21'!$B$7:$I$95,6,FALSE)</f>
        <v>63.9</v>
      </c>
      <c r="AS56" s="154"/>
      <c r="AT56" s="155">
        <f t="shared" si="23"/>
        <v>63.9</v>
      </c>
      <c r="AU56" s="156">
        <f t="shared" si="29"/>
        <v>2.0063</v>
      </c>
    </row>
    <row r="57" spans="1:47" x14ac:dyDescent="0.2">
      <c r="A57" s="232"/>
      <c r="B57" s="161">
        <v>1983</v>
      </c>
      <c r="C57" s="153">
        <f>VLOOKUP(B57,'Basisreihen Destatis 2024 B.''21'!$B$7:$I$95,2,FALSE)</f>
        <v>40.700000000000003</v>
      </c>
      <c r="D57" s="154"/>
      <c r="E57" s="154">
        <f t="shared" si="24"/>
        <v>40.700000000000003</v>
      </c>
      <c r="F57" s="154"/>
      <c r="G57" s="155">
        <f t="shared" si="30"/>
        <v>40.700000000000003</v>
      </c>
      <c r="H57" s="156">
        <f t="shared" si="25"/>
        <v>3.2113</v>
      </c>
      <c r="I57" s="162"/>
      <c r="J57" s="161">
        <v>1983</v>
      </c>
      <c r="K57" s="153">
        <f>VLOOKUP(J57,'Basisreihen Destatis 2024 B.''21'!$B$7:$I$95,3,FALSE)</f>
        <v>48.8</v>
      </c>
      <c r="L57" s="154"/>
      <c r="M57" s="154">
        <f t="shared" si="13"/>
        <v>48.8</v>
      </c>
      <c r="N57" s="154"/>
      <c r="O57" s="154">
        <f>VLOOKUP(J57,'Basisreihen Destatis 2024 B.''21'!$K$7:$R$91,5,FALSE)</f>
        <v>97.4</v>
      </c>
      <c r="P57" s="154">
        <f t="shared" si="31"/>
        <v>130.4</v>
      </c>
      <c r="Q57" s="155">
        <f t="shared" si="15"/>
        <v>73.3</v>
      </c>
      <c r="R57" s="156">
        <f t="shared" si="26"/>
        <v>1.7613000000000001</v>
      </c>
      <c r="S57" s="162"/>
      <c r="T57" s="161">
        <v>1983</v>
      </c>
      <c r="U57" s="153">
        <f>VLOOKUP(T57,'Basisreihen Destatis 2024 B.''21'!$B$7:$I$95,3,FALSE)</f>
        <v>48.8</v>
      </c>
      <c r="V57" s="154"/>
      <c r="W57" s="154">
        <f t="shared" si="16"/>
        <v>48.8</v>
      </c>
      <c r="X57" s="154"/>
      <c r="Y57" s="154">
        <f>VLOOKUP(T57,'Basisreihen Destatis 2024 B.''21'!$K$7:$R$91,6,FALSE)</f>
        <v>93.2</v>
      </c>
      <c r="Z57" s="154">
        <f t="shared" si="32"/>
        <v>104</v>
      </c>
      <c r="AA57" s="154">
        <f>VLOOKUP(T57,'Basisreihen Destatis 2024 B.''21'!$B$7:$I$95,5,FALSE)</f>
        <v>63.6</v>
      </c>
      <c r="AB57" s="154"/>
      <c r="AC57" s="154">
        <f t="shared" si="18"/>
        <v>63.6</v>
      </c>
      <c r="AD57" s="155">
        <f t="shared" si="19"/>
        <v>62.3</v>
      </c>
      <c r="AE57" s="156">
        <f t="shared" si="27"/>
        <v>2.1156000000000001</v>
      </c>
      <c r="AG57" s="161">
        <v>1983</v>
      </c>
      <c r="AH57" s="153">
        <f>VLOOKUP(AG57,'Basisreihen Destatis 2024 B.''21'!$B$7:$I$95,3,FALSE)</f>
        <v>48.8</v>
      </c>
      <c r="AI57" s="154"/>
      <c r="AJ57" s="154">
        <f t="shared" si="20"/>
        <v>48.8</v>
      </c>
      <c r="AK57" s="154">
        <f>VLOOKUP(AG57,'Basisreihen Destatis 2024 B.''21'!$B$7:$I$95,6,FALSE)</f>
        <v>62.1</v>
      </c>
      <c r="AL57" s="154"/>
      <c r="AM57" s="154">
        <f t="shared" si="21"/>
        <v>62.1</v>
      </c>
      <c r="AN57" s="155">
        <f t="shared" si="22"/>
        <v>57.4</v>
      </c>
      <c r="AO57" s="156">
        <f t="shared" si="28"/>
        <v>2.2526000000000002</v>
      </c>
      <c r="AQ57" s="161">
        <v>1983</v>
      </c>
      <c r="AR57" s="153">
        <f>VLOOKUP(AQ57,'Basisreihen Destatis 2024 B.''21'!$B$7:$I$95,6,FALSE)</f>
        <v>62.1</v>
      </c>
      <c r="AS57" s="154"/>
      <c r="AT57" s="155">
        <f t="shared" si="23"/>
        <v>62.1</v>
      </c>
      <c r="AU57" s="156">
        <f t="shared" si="29"/>
        <v>2.0644</v>
      </c>
    </row>
    <row r="58" spans="1:47" x14ac:dyDescent="0.2">
      <c r="A58" s="232"/>
      <c r="B58" s="161">
        <v>1982</v>
      </c>
      <c r="C58" s="153">
        <f>VLOOKUP(B58,'Basisreihen Destatis 2024 B.''21'!$B$7:$I$95,2,FALSE)</f>
        <v>40</v>
      </c>
      <c r="D58" s="154"/>
      <c r="E58" s="154">
        <f t="shared" si="24"/>
        <v>40</v>
      </c>
      <c r="F58" s="154"/>
      <c r="G58" s="155">
        <f t="shared" si="30"/>
        <v>40</v>
      </c>
      <c r="H58" s="156">
        <f t="shared" si="25"/>
        <v>3.2675000000000001</v>
      </c>
      <c r="I58" s="162"/>
      <c r="J58" s="161">
        <v>1982</v>
      </c>
      <c r="K58" s="153">
        <f>VLOOKUP(J58,'Basisreihen Destatis 2024 B.''21'!$B$7:$I$95,3,FALSE)</f>
        <v>49</v>
      </c>
      <c r="L58" s="154"/>
      <c r="M58" s="154">
        <f t="shared" si="13"/>
        <v>49</v>
      </c>
      <c r="N58" s="154"/>
      <c r="O58" s="154">
        <f>VLOOKUP(J58,'Basisreihen Destatis 2024 B.''21'!$K$7:$R$91,5,FALSE)</f>
        <v>92</v>
      </c>
      <c r="P58" s="154">
        <f t="shared" si="31"/>
        <v>123.1</v>
      </c>
      <c r="Q58" s="155">
        <f t="shared" si="15"/>
        <v>71.2</v>
      </c>
      <c r="R58" s="156">
        <f t="shared" si="26"/>
        <v>1.8131999999999999</v>
      </c>
      <c r="S58" s="162"/>
      <c r="T58" s="161">
        <v>1982</v>
      </c>
      <c r="U58" s="153">
        <f>VLOOKUP(T58,'Basisreihen Destatis 2024 B.''21'!$B$7:$I$95,3,FALSE)</f>
        <v>49</v>
      </c>
      <c r="V58" s="154"/>
      <c r="W58" s="154">
        <f t="shared" si="16"/>
        <v>49</v>
      </c>
      <c r="X58" s="154"/>
      <c r="Y58" s="154">
        <f>VLOOKUP(T58,'Basisreihen Destatis 2024 B.''21'!$K$7:$R$91,6,FALSE)</f>
        <v>93.9</v>
      </c>
      <c r="Z58" s="154">
        <f t="shared" si="32"/>
        <v>104.8</v>
      </c>
      <c r="AA58" s="154">
        <f>VLOOKUP(T58,'Basisreihen Destatis 2024 B.''21'!$B$7:$I$95,5,FALSE)</f>
        <v>63.1</v>
      </c>
      <c r="AB58" s="154"/>
      <c r="AC58" s="154">
        <f t="shared" si="18"/>
        <v>63.1</v>
      </c>
      <c r="AD58" s="155">
        <f t="shared" si="19"/>
        <v>62.3</v>
      </c>
      <c r="AE58" s="156">
        <f t="shared" si="27"/>
        <v>2.1156000000000001</v>
      </c>
      <c r="AG58" s="161">
        <v>1982</v>
      </c>
      <c r="AH58" s="153">
        <f>VLOOKUP(AG58,'Basisreihen Destatis 2024 B.''21'!$B$7:$I$95,3,FALSE)</f>
        <v>49</v>
      </c>
      <c r="AI58" s="154"/>
      <c r="AJ58" s="154">
        <f t="shared" si="20"/>
        <v>49</v>
      </c>
      <c r="AK58" s="154">
        <f>VLOOKUP(AG58,'Basisreihen Destatis 2024 B.''21'!$B$7:$I$95,6,FALSE)</f>
        <v>61</v>
      </c>
      <c r="AL58" s="154"/>
      <c r="AM58" s="154">
        <f t="shared" si="21"/>
        <v>61</v>
      </c>
      <c r="AN58" s="155">
        <f t="shared" si="22"/>
        <v>56.8</v>
      </c>
      <c r="AO58" s="156">
        <f t="shared" si="28"/>
        <v>2.2764000000000002</v>
      </c>
      <c r="AQ58" s="161">
        <v>1982</v>
      </c>
      <c r="AR58" s="153">
        <f>VLOOKUP(AQ58,'Basisreihen Destatis 2024 B.''21'!$B$7:$I$95,6,FALSE)</f>
        <v>61</v>
      </c>
      <c r="AS58" s="154"/>
      <c r="AT58" s="155">
        <f t="shared" si="23"/>
        <v>61</v>
      </c>
      <c r="AU58" s="156">
        <f t="shared" si="29"/>
        <v>2.1015999999999999</v>
      </c>
    </row>
    <row r="59" spans="1:47" x14ac:dyDescent="0.2">
      <c r="A59" s="232"/>
      <c r="B59" s="161">
        <v>1981</v>
      </c>
      <c r="C59" s="153">
        <f>VLOOKUP(B59,'Basisreihen Destatis 2024 B.''21'!$B$7:$I$95,2,FALSE)</f>
        <v>38.4</v>
      </c>
      <c r="D59" s="154"/>
      <c r="E59" s="154">
        <f t="shared" si="24"/>
        <v>38.4</v>
      </c>
      <c r="F59" s="154"/>
      <c r="G59" s="155">
        <f t="shared" si="30"/>
        <v>38.4</v>
      </c>
      <c r="H59" s="156">
        <f t="shared" si="25"/>
        <v>3.4036</v>
      </c>
      <c r="I59" s="162"/>
      <c r="J59" s="161">
        <v>1981</v>
      </c>
      <c r="K59" s="153">
        <f>VLOOKUP(J59,'Basisreihen Destatis 2024 B.''21'!$B$7:$I$95,3,FALSE)</f>
        <v>50</v>
      </c>
      <c r="L59" s="154"/>
      <c r="M59" s="154">
        <f t="shared" si="13"/>
        <v>50</v>
      </c>
      <c r="N59" s="154"/>
      <c r="O59" s="154">
        <f>VLOOKUP(J59,'Basisreihen Destatis 2024 B.''21'!$K$7:$R$91,5,FALSE)</f>
        <v>89.9</v>
      </c>
      <c r="P59" s="154">
        <f t="shared" si="31"/>
        <v>120.3</v>
      </c>
      <c r="Q59" s="155">
        <f t="shared" si="15"/>
        <v>71.099999999999994</v>
      </c>
      <c r="R59" s="156">
        <f t="shared" si="26"/>
        <v>1.8158000000000001</v>
      </c>
      <c r="S59" s="162"/>
      <c r="T59" s="161">
        <v>1981</v>
      </c>
      <c r="U59" s="153">
        <f>VLOOKUP(T59,'Basisreihen Destatis 2024 B.''21'!$B$7:$I$95,3,FALSE)</f>
        <v>50</v>
      </c>
      <c r="V59" s="154"/>
      <c r="W59" s="154">
        <f t="shared" si="16"/>
        <v>50</v>
      </c>
      <c r="X59" s="154"/>
      <c r="Y59" s="154">
        <f>VLOOKUP(T59,'Basisreihen Destatis 2024 B.''21'!$K$7:$R$91,6,FALSE)</f>
        <v>94.3</v>
      </c>
      <c r="Z59" s="154">
        <f t="shared" si="32"/>
        <v>105.2</v>
      </c>
      <c r="AA59" s="154">
        <f>VLOOKUP(T59,'Basisreihen Destatis 2024 B.''21'!$B$7:$I$95,5,FALSE)</f>
        <v>56.7</v>
      </c>
      <c r="AB59" s="154"/>
      <c r="AC59" s="154">
        <f t="shared" si="18"/>
        <v>56.7</v>
      </c>
      <c r="AD59" s="155">
        <f t="shared" si="19"/>
        <v>60.6</v>
      </c>
      <c r="AE59" s="156">
        <f t="shared" si="27"/>
        <v>2.1749000000000001</v>
      </c>
      <c r="AG59" s="161">
        <v>1981</v>
      </c>
      <c r="AH59" s="153">
        <f>VLOOKUP(AG59,'Basisreihen Destatis 2024 B.''21'!$B$7:$I$95,3,FALSE)</f>
        <v>50</v>
      </c>
      <c r="AI59" s="154"/>
      <c r="AJ59" s="154">
        <f t="shared" si="20"/>
        <v>50</v>
      </c>
      <c r="AK59" s="154">
        <f>VLOOKUP(AG59,'Basisreihen Destatis 2024 B.''21'!$B$7:$I$95,6,FALSE)</f>
        <v>57.4</v>
      </c>
      <c r="AL59" s="154"/>
      <c r="AM59" s="154">
        <f t="shared" si="21"/>
        <v>57.4</v>
      </c>
      <c r="AN59" s="155">
        <f t="shared" si="22"/>
        <v>54.8</v>
      </c>
      <c r="AO59" s="156">
        <f t="shared" si="28"/>
        <v>2.3595000000000002</v>
      </c>
      <c r="AQ59" s="161">
        <v>1981</v>
      </c>
      <c r="AR59" s="153">
        <f>VLOOKUP(AQ59,'Basisreihen Destatis 2024 B.''21'!$B$7:$I$95,6,FALSE)</f>
        <v>57.4</v>
      </c>
      <c r="AS59" s="154"/>
      <c r="AT59" s="155">
        <f t="shared" si="23"/>
        <v>57.4</v>
      </c>
      <c r="AU59" s="156">
        <f t="shared" si="29"/>
        <v>2.2334000000000001</v>
      </c>
    </row>
    <row r="60" spans="1:47" x14ac:dyDescent="0.2">
      <c r="A60" s="232"/>
      <c r="B60" s="161">
        <v>1980</v>
      </c>
      <c r="C60" s="153">
        <f>VLOOKUP(B60,'Basisreihen Destatis 2024 B.''21'!$B$7:$I$95,2,FALSE)</f>
        <v>36.200000000000003</v>
      </c>
      <c r="D60" s="154"/>
      <c r="E60" s="154">
        <f t="shared" si="24"/>
        <v>36.200000000000003</v>
      </c>
      <c r="F60" s="154"/>
      <c r="G60" s="155">
        <f t="shared" si="30"/>
        <v>36.200000000000003</v>
      </c>
      <c r="H60" s="156">
        <f t="shared" si="25"/>
        <v>3.6105</v>
      </c>
      <c r="I60" s="162"/>
      <c r="J60" s="161">
        <v>1980</v>
      </c>
      <c r="K60" s="153">
        <f>VLOOKUP(J60,'Basisreihen Destatis 2024 B.''21'!$B$7:$I$95,3,FALSE)</f>
        <v>48.6</v>
      </c>
      <c r="L60" s="154"/>
      <c r="M60" s="154">
        <f t="shared" si="13"/>
        <v>48.6</v>
      </c>
      <c r="N60" s="154"/>
      <c r="O60" s="154">
        <f>VLOOKUP(J60,'Basisreihen Destatis 2024 B.''21'!$K$7:$R$91,5,FALSE)</f>
        <v>86.1</v>
      </c>
      <c r="P60" s="154">
        <f t="shared" si="31"/>
        <v>115.3</v>
      </c>
      <c r="Q60" s="155">
        <f t="shared" si="15"/>
        <v>68.599999999999994</v>
      </c>
      <c r="R60" s="156">
        <f t="shared" si="26"/>
        <v>1.8818999999999999</v>
      </c>
      <c r="S60" s="162"/>
      <c r="T60" s="161">
        <v>1980</v>
      </c>
      <c r="U60" s="153">
        <f>VLOOKUP(T60,'Basisreihen Destatis 2024 B.''21'!$B$7:$I$95,3,FALSE)</f>
        <v>48.6</v>
      </c>
      <c r="V60" s="154"/>
      <c r="W60" s="154">
        <f t="shared" si="16"/>
        <v>48.6</v>
      </c>
      <c r="X60" s="154"/>
      <c r="Y60" s="154">
        <f>VLOOKUP(T60,'Basisreihen Destatis 2024 B.''21'!$K$7:$R$91,6,FALSE)</f>
        <v>89</v>
      </c>
      <c r="Z60" s="154">
        <f t="shared" si="32"/>
        <v>99.3</v>
      </c>
      <c r="AA60" s="154">
        <f>VLOOKUP(T60,'Basisreihen Destatis 2024 B.''21'!$B$7:$I$95,5,FALSE)</f>
        <v>52.5</v>
      </c>
      <c r="AB60" s="154"/>
      <c r="AC60" s="154">
        <f t="shared" si="18"/>
        <v>52.5</v>
      </c>
      <c r="AD60" s="155">
        <f t="shared" si="19"/>
        <v>57.6</v>
      </c>
      <c r="AE60" s="156">
        <f t="shared" si="27"/>
        <v>2.2881999999999998</v>
      </c>
      <c r="AG60" s="161">
        <v>1980</v>
      </c>
      <c r="AH60" s="153">
        <f>VLOOKUP(AG60,'Basisreihen Destatis 2024 B.''21'!$B$7:$I$95,3,FALSE)</f>
        <v>48.6</v>
      </c>
      <c r="AI60" s="154"/>
      <c r="AJ60" s="154">
        <f t="shared" si="20"/>
        <v>48.6</v>
      </c>
      <c r="AK60" s="154">
        <f>VLOOKUP(AG60,'Basisreihen Destatis 2024 B.''21'!$B$7:$I$95,6,FALSE)</f>
        <v>53.8</v>
      </c>
      <c r="AL60" s="154"/>
      <c r="AM60" s="154">
        <f t="shared" si="21"/>
        <v>53.8</v>
      </c>
      <c r="AN60" s="155">
        <f t="shared" si="22"/>
        <v>52</v>
      </c>
      <c r="AO60" s="156">
        <f t="shared" si="28"/>
        <v>2.4864999999999999</v>
      </c>
      <c r="AQ60" s="161">
        <v>1980</v>
      </c>
      <c r="AR60" s="153">
        <f>VLOOKUP(AQ60,'Basisreihen Destatis 2024 B.''21'!$B$7:$I$95,6,FALSE)</f>
        <v>53.8</v>
      </c>
      <c r="AS60" s="154"/>
      <c r="AT60" s="155">
        <f t="shared" si="23"/>
        <v>53.8</v>
      </c>
      <c r="AU60" s="156">
        <f t="shared" si="29"/>
        <v>2.3828999999999998</v>
      </c>
    </row>
    <row r="61" spans="1:47" x14ac:dyDescent="0.2">
      <c r="A61" s="232"/>
      <c r="B61" s="161">
        <v>1979</v>
      </c>
      <c r="C61" s="153">
        <f>VLOOKUP(B61,'Basisreihen Destatis 2024 B.''21'!$B$7:$I$95,2,FALSE)</f>
        <v>32.9</v>
      </c>
      <c r="D61" s="154"/>
      <c r="E61" s="154">
        <f t="shared" si="24"/>
        <v>32.9</v>
      </c>
      <c r="F61" s="154"/>
      <c r="G61" s="155">
        <f t="shared" si="30"/>
        <v>32.9</v>
      </c>
      <c r="H61" s="156">
        <f t="shared" si="25"/>
        <v>3.9725999999999999</v>
      </c>
      <c r="I61" s="162"/>
      <c r="J61" s="161">
        <v>1979</v>
      </c>
      <c r="K61" s="153">
        <f>VLOOKUP(J61,'Basisreihen Destatis 2024 B.''21'!$B$7:$I$95,3,FALSE)</f>
        <v>44</v>
      </c>
      <c r="L61" s="154"/>
      <c r="M61" s="154">
        <f t="shared" si="13"/>
        <v>44</v>
      </c>
      <c r="N61" s="154"/>
      <c r="O61" s="154">
        <f>VLOOKUP(J61,'Basisreihen Destatis 2024 B.''21'!$K$7:$R$91,5,FALSE)</f>
        <v>80</v>
      </c>
      <c r="P61" s="154">
        <f t="shared" si="31"/>
        <v>107.1</v>
      </c>
      <c r="Q61" s="155">
        <f t="shared" si="15"/>
        <v>62.9</v>
      </c>
      <c r="R61" s="156">
        <f t="shared" si="26"/>
        <v>2.0525000000000002</v>
      </c>
      <c r="S61" s="162"/>
      <c r="T61" s="161">
        <v>1979</v>
      </c>
      <c r="U61" s="153">
        <f>VLOOKUP(T61,'Basisreihen Destatis 2024 B.''21'!$B$7:$I$95,3,FALSE)</f>
        <v>44</v>
      </c>
      <c r="V61" s="154"/>
      <c r="W61" s="154">
        <f t="shared" si="16"/>
        <v>44</v>
      </c>
      <c r="X61" s="154"/>
      <c r="Y61" s="154">
        <f>VLOOKUP(T61,'Basisreihen Destatis 2024 B.''21'!$K$7:$R$91,6,FALSE)</f>
        <v>77.2</v>
      </c>
      <c r="Z61" s="154">
        <f t="shared" si="32"/>
        <v>86.1</v>
      </c>
      <c r="AA61" s="154">
        <f>VLOOKUP(T61,'Basisreihen Destatis 2024 B.''21'!$B$7:$I$95,5,FALSE)</f>
        <v>49.4</v>
      </c>
      <c r="AB61" s="154"/>
      <c r="AC61" s="154">
        <f t="shared" si="18"/>
        <v>49.4</v>
      </c>
      <c r="AD61" s="155">
        <f t="shared" si="19"/>
        <v>52.2</v>
      </c>
      <c r="AE61" s="156">
        <f t="shared" si="27"/>
        <v>2.5249000000000001</v>
      </c>
      <c r="AG61" s="161">
        <v>1979</v>
      </c>
      <c r="AH61" s="153">
        <f>VLOOKUP(AG61,'Basisreihen Destatis 2024 B.''21'!$B$7:$I$95,3,FALSE)</f>
        <v>44</v>
      </c>
      <c r="AI61" s="154"/>
      <c r="AJ61" s="154">
        <f t="shared" si="20"/>
        <v>44</v>
      </c>
      <c r="AK61" s="154">
        <f>VLOOKUP(AG61,'Basisreihen Destatis 2024 B.''21'!$B$7:$I$95,6,FALSE)</f>
        <v>50.5</v>
      </c>
      <c r="AL61" s="154"/>
      <c r="AM61" s="154">
        <f t="shared" si="21"/>
        <v>50.5</v>
      </c>
      <c r="AN61" s="155">
        <f t="shared" si="22"/>
        <v>48.2</v>
      </c>
      <c r="AO61" s="156">
        <f t="shared" si="28"/>
        <v>2.6825999999999999</v>
      </c>
      <c r="AQ61" s="161">
        <v>1979</v>
      </c>
      <c r="AR61" s="153">
        <f>VLOOKUP(AQ61,'Basisreihen Destatis 2024 B.''21'!$B$7:$I$95,6,FALSE)</f>
        <v>50.5</v>
      </c>
      <c r="AS61" s="154"/>
      <c r="AT61" s="155">
        <f t="shared" si="23"/>
        <v>50.5</v>
      </c>
      <c r="AU61" s="156">
        <f t="shared" si="29"/>
        <v>2.5386000000000002</v>
      </c>
    </row>
    <row r="62" spans="1:47" x14ac:dyDescent="0.2">
      <c r="A62" s="232"/>
      <c r="B62" s="161">
        <v>1978</v>
      </c>
      <c r="C62" s="153">
        <f>VLOOKUP(B62,'Basisreihen Destatis 2024 B.''21'!$B$7:$I$95,2,FALSE)</f>
        <v>30.6</v>
      </c>
      <c r="D62" s="154"/>
      <c r="E62" s="154">
        <f t="shared" si="24"/>
        <v>30.6</v>
      </c>
      <c r="F62" s="154"/>
      <c r="G62" s="155">
        <f t="shared" si="30"/>
        <v>30.6</v>
      </c>
      <c r="H62" s="156">
        <f t="shared" si="25"/>
        <v>4.2712000000000003</v>
      </c>
      <c r="I62" s="162"/>
      <c r="J62" s="161">
        <v>1978</v>
      </c>
      <c r="K62" s="153">
        <f>VLOOKUP(J62,'Basisreihen Destatis 2024 B.''21'!$B$7:$I$95,3,FALSE)</f>
        <v>40</v>
      </c>
      <c r="L62" s="154"/>
      <c r="M62" s="154">
        <f t="shared" si="13"/>
        <v>40</v>
      </c>
      <c r="N62" s="154"/>
      <c r="O62" s="154">
        <f>VLOOKUP(J62,'Basisreihen Destatis 2024 B.''21'!$K$7:$R$91,5,FALSE)</f>
        <v>74.3</v>
      </c>
      <c r="P62" s="154">
        <f t="shared" si="31"/>
        <v>99.5</v>
      </c>
      <c r="Q62" s="155">
        <f t="shared" si="15"/>
        <v>57.9</v>
      </c>
      <c r="R62" s="156">
        <f t="shared" si="26"/>
        <v>2.2296999999999998</v>
      </c>
      <c r="S62" s="162"/>
      <c r="T62" s="161">
        <v>1978</v>
      </c>
      <c r="U62" s="153">
        <f>VLOOKUP(T62,'Basisreihen Destatis 2024 B.''21'!$B$7:$I$95,3,FALSE)</f>
        <v>40</v>
      </c>
      <c r="V62" s="154"/>
      <c r="W62" s="154">
        <f t="shared" si="16"/>
        <v>40</v>
      </c>
      <c r="X62" s="154"/>
      <c r="Y62" s="154">
        <f>VLOOKUP(T62,'Basisreihen Destatis 2024 B.''21'!$K$7:$R$91,6,FALSE)</f>
        <v>70.3</v>
      </c>
      <c r="Z62" s="154">
        <f t="shared" si="32"/>
        <v>78.400000000000006</v>
      </c>
      <c r="AA62" s="154">
        <f>VLOOKUP(T62,'Basisreihen Destatis 2024 B.''21'!$B$7:$I$95,5,FALSE)</f>
        <v>47.9</v>
      </c>
      <c r="AB62" s="154"/>
      <c r="AC62" s="154">
        <f t="shared" si="18"/>
        <v>47.9</v>
      </c>
      <c r="AD62" s="155">
        <f t="shared" si="19"/>
        <v>48.5</v>
      </c>
      <c r="AE62" s="156">
        <f t="shared" si="27"/>
        <v>2.7174999999999998</v>
      </c>
      <c r="AG62" s="161">
        <v>1978</v>
      </c>
      <c r="AH62" s="153">
        <f>VLOOKUP(AG62,'Basisreihen Destatis 2024 B.''21'!$B$7:$I$95,3,FALSE)</f>
        <v>40</v>
      </c>
      <c r="AI62" s="154"/>
      <c r="AJ62" s="154">
        <f t="shared" si="20"/>
        <v>40</v>
      </c>
      <c r="AK62" s="154">
        <f>VLOOKUP(AG62,'Basisreihen Destatis 2024 B.''21'!$B$7:$I$95,6,FALSE)</f>
        <v>48.7</v>
      </c>
      <c r="AL62" s="154"/>
      <c r="AM62" s="154">
        <f t="shared" si="21"/>
        <v>48.7</v>
      </c>
      <c r="AN62" s="155">
        <f t="shared" si="22"/>
        <v>45.7</v>
      </c>
      <c r="AO62" s="156">
        <f t="shared" si="28"/>
        <v>2.8292999999999999</v>
      </c>
      <c r="AQ62" s="161">
        <v>1978</v>
      </c>
      <c r="AR62" s="153">
        <f>VLOOKUP(AQ62,'Basisreihen Destatis 2024 B.''21'!$B$7:$I$95,6,FALSE)</f>
        <v>48.7</v>
      </c>
      <c r="AS62" s="154"/>
      <c r="AT62" s="155">
        <f t="shared" si="23"/>
        <v>48.7</v>
      </c>
      <c r="AU62" s="156">
        <f t="shared" si="29"/>
        <v>2.6324000000000001</v>
      </c>
    </row>
    <row r="63" spans="1:47" x14ac:dyDescent="0.2">
      <c r="A63" s="232"/>
      <c r="B63" s="161">
        <v>1977</v>
      </c>
      <c r="C63" s="153">
        <f>VLOOKUP(B63,'Basisreihen Destatis 2024 B.''21'!$B$7:$I$95,2,FALSE)</f>
        <v>29.3</v>
      </c>
      <c r="D63" s="154"/>
      <c r="E63" s="154">
        <f t="shared" si="24"/>
        <v>29.3</v>
      </c>
      <c r="F63" s="154"/>
      <c r="G63" s="155">
        <f t="shared" si="30"/>
        <v>29.3</v>
      </c>
      <c r="H63" s="156">
        <f t="shared" si="25"/>
        <v>4.4607999999999999</v>
      </c>
      <c r="I63" s="162"/>
      <c r="J63" s="161">
        <v>1977</v>
      </c>
      <c r="K63" s="153">
        <f>VLOOKUP(J63,'Basisreihen Destatis 2024 B.''21'!$B$7:$I$95,3,FALSE)</f>
        <v>37.799999999999997</v>
      </c>
      <c r="L63" s="154"/>
      <c r="M63" s="154">
        <f t="shared" si="13"/>
        <v>37.799999999999997</v>
      </c>
      <c r="N63" s="154"/>
      <c r="O63" s="154">
        <f>VLOOKUP(J63,'Basisreihen Destatis 2024 B.''21'!$K$7:$R$91,5,FALSE)</f>
        <v>75.2</v>
      </c>
      <c r="P63" s="154">
        <f t="shared" si="31"/>
        <v>100.7</v>
      </c>
      <c r="Q63" s="155">
        <f t="shared" si="15"/>
        <v>56.7</v>
      </c>
      <c r="R63" s="156">
        <f t="shared" si="26"/>
        <v>2.2768999999999999</v>
      </c>
      <c r="S63" s="162"/>
      <c r="T63" s="161">
        <v>1977</v>
      </c>
      <c r="U63" s="153">
        <f>VLOOKUP(T63,'Basisreihen Destatis 2024 B.''21'!$B$7:$I$95,3,FALSE)</f>
        <v>37.799999999999997</v>
      </c>
      <c r="V63" s="154"/>
      <c r="W63" s="154">
        <f t="shared" si="16"/>
        <v>37.799999999999997</v>
      </c>
      <c r="X63" s="154"/>
      <c r="Y63" s="154">
        <f>VLOOKUP(T63,'Basisreihen Destatis 2024 B.''21'!$K$7:$R$91,6,FALSE)</f>
        <v>74.599999999999994</v>
      </c>
      <c r="Z63" s="154">
        <f t="shared" si="32"/>
        <v>83.2</v>
      </c>
      <c r="AA63" s="154">
        <f>VLOOKUP(T63,'Basisreihen Destatis 2024 B.''21'!$B$7:$I$95,5,FALSE)</f>
        <v>50.2</v>
      </c>
      <c r="AB63" s="154"/>
      <c r="AC63" s="154">
        <f t="shared" si="18"/>
        <v>50.2</v>
      </c>
      <c r="AD63" s="155">
        <f t="shared" si="19"/>
        <v>49</v>
      </c>
      <c r="AE63" s="156">
        <f t="shared" si="27"/>
        <v>2.6898</v>
      </c>
      <c r="AG63" s="161">
        <v>1977</v>
      </c>
      <c r="AH63" s="153">
        <f>VLOOKUP(AG63,'Basisreihen Destatis 2024 B.''21'!$B$7:$I$95,3,FALSE)</f>
        <v>37.799999999999997</v>
      </c>
      <c r="AI63" s="154"/>
      <c r="AJ63" s="154">
        <f t="shared" si="20"/>
        <v>37.799999999999997</v>
      </c>
      <c r="AK63" s="154">
        <f>VLOOKUP(AG63,'Basisreihen Destatis 2024 B.''21'!$B$7:$I$95,6,FALSE)</f>
        <v>48.1</v>
      </c>
      <c r="AL63" s="154"/>
      <c r="AM63" s="154">
        <f t="shared" si="21"/>
        <v>48.1</v>
      </c>
      <c r="AN63" s="155">
        <f t="shared" si="22"/>
        <v>44.5</v>
      </c>
      <c r="AO63" s="156">
        <f t="shared" si="28"/>
        <v>2.9056000000000002</v>
      </c>
      <c r="AQ63" s="161">
        <v>1977</v>
      </c>
      <c r="AR63" s="153">
        <f>VLOOKUP(AQ63,'Basisreihen Destatis 2024 B.''21'!$B$7:$I$95,6,FALSE)</f>
        <v>48.1</v>
      </c>
      <c r="AS63" s="154"/>
      <c r="AT63" s="155">
        <f t="shared" si="23"/>
        <v>48.1</v>
      </c>
      <c r="AU63" s="156">
        <f t="shared" si="29"/>
        <v>2.6652999999999998</v>
      </c>
    </row>
    <row r="64" spans="1:47" x14ac:dyDescent="0.2">
      <c r="A64" s="232"/>
      <c r="B64" s="161">
        <v>1976</v>
      </c>
      <c r="C64" s="153">
        <f>VLOOKUP(B64,'Basisreihen Destatis 2024 B.''21'!$B$7:$I$95,2,FALSE)</f>
        <v>28.1</v>
      </c>
      <c r="D64" s="154"/>
      <c r="E64" s="154">
        <f t="shared" si="24"/>
        <v>28.1</v>
      </c>
      <c r="F64" s="154"/>
      <c r="G64" s="155">
        <f t="shared" si="30"/>
        <v>28.1</v>
      </c>
      <c r="H64" s="156">
        <f t="shared" si="25"/>
        <v>4.6512000000000002</v>
      </c>
      <c r="I64" s="162"/>
      <c r="J64" s="161">
        <v>1976</v>
      </c>
      <c r="K64" s="153">
        <f>VLOOKUP(J64,'Basisreihen Destatis 2024 B.''21'!$B$7:$I$95,3,FALSE)</f>
        <v>36.6</v>
      </c>
      <c r="L64" s="154"/>
      <c r="M64" s="154">
        <f t="shared" si="13"/>
        <v>36.6</v>
      </c>
      <c r="N64" s="154"/>
      <c r="O64" s="154">
        <f>VLOOKUP(J64,'Basisreihen Destatis 2024 B.''21'!$K$7:$R$91,5,FALSE)</f>
        <v>76.400000000000006</v>
      </c>
      <c r="P64" s="154">
        <f t="shared" si="31"/>
        <v>102.3</v>
      </c>
      <c r="Q64" s="155">
        <f t="shared" si="15"/>
        <v>56.3</v>
      </c>
      <c r="R64" s="156">
        <f t="shared" si="26"/>
        <v>2.2930999999999999</v>
      </c>
      <c r="S64" s="162"/>
      <c r="T64" s="161">
        <v>1976</v>
      </c>
      <c r="U64" s="153">
        <f>VLOOKUP(T64,'Basisreihen Destatis 2024 B.''21'!$B$7:$I$95,3,FALSE)</f>
        <v>36.6</v>
      </c>
      <c r="V64" s="154"/>
      <c r="W64" s="154">
        <f t="shared" si="16"/>
        <v>36.6</v>
      </c>
      <c r="X64" s="154"/>
      <c r="Y64" s="154">
        <f>VLOOKUP(T64,'Basisreihen Destatis 2024 B.''21'!$K$7:$R$91,6,FALSE)</f>
        <v>79.8</v>
      </c>
      <c r="Z64" s="154">
        <f t="shared" si="32"/>
        <v>89.1</v>
      </c>
      <c r="AA64" s="154">
        <f>VLOOKUP(T64,'Basisreihen Destatis 2024 B.''21'!$B$7:$I$95,5,FALSE)</f>
        <v>47.9</v>
      </c>
      <c r="AB64" s="154">
        <f>VLOOKUP(T64,'Basisreihen Destatis 2024 B.''21'!$K$7:$R$91,7,FALSE)</f>
        <v>60.8</v>
      </c>
      <c r="AC64" s="154">
        <f>ROUND(IF(AA64&gt;0,AA64,AB64*$AA$64/$AB$64),1)</f>
        <v>47.9</v>
      </c>
      <c r="AD64" s="155">
        <f t="shared" si="19"/>
        <v>48.4</v>
      </c>
      <c r="AE64" s="156">
        <f t="shared" si="27"/>
        <v>2.7231000000000001</v>
      </c>
      <c r="AG64" s="161">
        <v>1976</v>
      </c>
      <c r="AH64" s="153">
        <f>VLOOKUP(AG64,'Basisreihen Destatis 2024 B.''21'!$B$7:$I$95,3,FALSE)</f>
        <v>36.6</v>
      </c>
      <c r="AI64" s="154"/>
      <c r="AJ64" s="154">
        <f t="shared" si="20"/>
        <v>36.6</v>
      </c>
      <c r="AK64" s="154">
        <f>VLOOKUP(AG64,'Basisreihen Destatis 2024 B.''21'!$B$7:$I$95,6,FALSE)</f>
        <v>46.8</v>
      </c>
      <c r="AL64" s="154">
        <f>VLOOKUP(AG64,'Basisreihen Destatis 2024 B.''21'!$K$7:$R$91,8,FALSE)</f>
        <v>44.9</v>
      </c>
      <c r="AM64" s="154">
        <f>ROUND(IF(AK64&gt;0,AK64,AL64*$AK$64/$AL$64),1)</f>
        <v>46.8</v>
      </c>
      <c r="AN64" s="155">
        <f t="shared" si="22"/>
        <v>43.2</v>
      </c>
      <c r="AO64" s="156">
        <f t="shared" si="28"/>
        <v>2.9931000000000001</v>
      </c>
      <c r="AQ64" s="161">
        <v>1976</v>
      </c>
      <c r="AR64" s="153">
        <f>VLOOKUP(AQ64,'Basisreihen Destatis 2024 B.''21'!$B$7:$I$95,6,FALSE)</f>
        <v>46.8</v>
      </c>
      <c r="AS64" s="154">
        <f>VLOOKUP(AQ64,'Basisreihen Destatis 2024 B.''21'!$K$7:$R$91,8,FALSE)</f>
        <v>44.9</v>
      </c>
      <c r="AT64" s="155">
        <f>ROUND(IF(AR64&gt;0,AR64,AS64*$AR$64/$AS$64),1)</f>
        <v>46.8</v>
      </c>
      <c r="AU64" s="156">
        <f t="shared" si="29"/>
        <v>2.7393000000000001</v>
      </c>
    </row>
    <row r="65" spans="1:47" x14ac:dyDescent="0.2">
      <c r="A65" s="232"/>
      <c r="B65" s="161">
        <v>1975</v>
      </c>
      <c r="C65" s="153">
        <f>VLOOKUP(B65,'Basisreihen Destatis 2024 B.''21'!$B$7:$I$95,2,FALSE)</f>
        <v>27.1</v>
      </c>
      <c r="D65" s="154"/>
      <c r="E65" s="154">
        <f t="shared" si="24"/>
        <v>27.1</v>
      </c>
      <c r="F65" s="154"/>
      <c r="G65" s="155">
        <f t="shared" si="30"/>
        <v>27.1</v>
      </c>
      <c r="H65" s="156">
        <f t="shared" si="25"/>
        <v>4.8228999999999997</v>
      </c>
      <c r="I65" s="162"/>
      <c r="J65" s="161">
        <v>1975</v>
      </c>
      <c r="K65" s="153">
        <f>VLOOKUP(J65,'Basisreihen Destatis 2024 B.''21'!$B$7:$I$95,3,FALSE)</f>
        <v>35.799999999999997</v>
      </c>
      <c r="L65" s="154"/>
      <c r="M65" s="154">
        <f t="shared" si="13"/>
        <v>35.799999999999997</v>
      </c>
      <c r="N65" s="154"/>
      <c r="O65" s="154">
        <f>VLOOKUP(J65,'Basisreihen Destatis 2024 B.''21'!$K$7:$R$91,5,FALSE)</f>
        <v>74.5</v>
      </c>
      <c r="P65" s="154">
        <f t="shared" si="31"/>
        <v>99.7</v>
      </c>
      <c r="Q65" s="155">
        <f t="shared" si="15"/>
        <v>55</v>
      </c>
      <c r="R65" s="156">
        <f t="shared" si="26"/>
        <v>2.3473000000000002</v>
      </c>
      <c r="S65" s="162"/>
      <c r="T65" s="161">
        <v>1975</v>
      </c>
      <c r="U65" s="153">
        <f>VLOOKUP(T65,'Basisreihen Destatis 2024 B.''21'!$B$7:$I$95,3,FALSE)</f>
        <v>35.799999999999997</v>
      </c>
      <c r="V65" s="154"/>
      <c r="W65" s="154">
        <f t="shared" si="16"/>
        <v>35.799999999999997</v>
      </c>
      <c r="X65" s="154"/>
      <c r="Y65" s="154">
        <f>VLOOKUP(T65,'Basisreihen Destatis 2024 B.''21'!$K$7:$R$91,6,FALSE)</f>
        <v>75.8</v>
      </c>
      <c r="Z65" s="154">
        <f t="shared" si="32"/>
        <v>84.6</v>
      </c>
      <c r="AA65" s="154"/>
      <c r="AB65" s="154">
        <f>VLOOKUP(T65,'Basisreihen Destatis 2024 B.''21'!$K$7:$R$91,7,FALSE)</f>
        <v>58.6</v>
      </c>
      <c r="AC65" s="154">
        <f>ROUND(IF(AA65&gt;0,AA65,AB65*$AA$64/$AB$64),1)</f>
        <v>46.2</v>
      </c>
      <c r="AD65" s="155">
        <f t="shared" si="19"/>
        <v>46.8</v>
      </c>
      <c r="AE65" s="156">
        <f t="shared" si="27"/>
        <v>2.8161999999999998</v>
      </c>
      <c r="AG65" s="161">
        <v>1975</v>
      </c>
      <c r="AH65" s="153">
        <f>VLOOKUP(AG65,'Basisreihen Destatis 2024 B.''21'!$B$7:$I$95,3,FALSE)</f>
        <v>35.799999999999997</v>
      </c>
      <c r="AI65" s="154"/>
      <c r="AJ65" s="154">
        <f t="shared" si="20"/>
        <v>35.799999999999997</v>
      </c>
      <c r="AK65" s="154"/>
      <c r="AL65" s="154">
        <f>VLOOKUP(AG65,'Basisreihen Destatis 2024 B.''21'!$K$7:$R$91,8,FALSE)</f>
        <v>43.3</v>
      </c>
      <c r="AM65" s="154">
        <f>ROUND(IF(AK65&gt;0,AK65,AL65*$AK$64/$AL$64),1)</f>
        <v>45.1</v>
      </c>
      <c r="AN65" s="155">
        <f>ROUND(0.35*AJ65+0.65*AM65,1)</f>
        <v>41.8</v>
      </c>
      <c r="AO65" s="156">
        <f t="shared" si="28"/>
        <v>3.0933000000000002</v>
      </c>
      <c r="AQ65" s="161">
        <v>1975</v>
      </c>
      <c r="AR65" s="153"/>
      <c r="AS65" s="154">
        <f>VLOOKUP(AQ65,'Basisreihen Destatis 2024 B.''21'!$K$7:$R$91,8,FALSE)</f>
        <v>43.3</v>
      </c>
      <c r="AT65" s="155">
        <f t="shared" ref="AT65:AT90" si="33">ROUND(IF(AR65&gt;0,AR65,AS65*$AR$64/$AS$64),1)</f>
        <v>45.1</v>
      </c>
      <c r="AU65" s="156">
        <f t="shared" si="29"/>
        <v>2.8426</v>
      </c>
    </row>
    <row r="66" spans="1:47" x14ac:dyDescent="0.2">
      <c r="A66" s="232"/>
      <c r="B66" s="161">
        <v>1974</v>
      </c>
      <c r="C66" s="153">
        <f>VLOOKUP(B66,'Basisreihen Destatis 2024 B.''21'!$B$7:$I$95,2,FALSE)</f>
        <v>26.4</v>
      </c>
      <c r="D66" s="154"/>
      <c r="E66" s="154">
        <f>ROUND(IF(C66&gt;0,C66,D66*$C$72/$D$72),1)</f>
        <v>26.4</v>
      </c>
      <c r="F66" s="154"/>
      <c r="G66" s="155">
        <f t="shared" si="30"/>
        <v>26.4</v>
      </c>
      <c r="H66" s="156">
        <f t="shared" si="25"/>
        <v>4.9508000000000001</v>
      </c>
      <c r="I66" s="162"/>
      <c r="J66" s="161">
        <v>1974</v>
      </c>
      <c r="K66" s="153">
        <f>VLOOKUP(J66,'Basisreihen Destatis 2024 B.''21'!$B$7:$I$95,3,FALSE)</f>
        <v>35.200000000000003</v>
      </c>
      <c r="L66" s="154"/>
      <c r="M66" s="154">
        <f t="shared" si="13"/>
        <v>35.200000000000003</v>
      </c>
      <c r="N66" s="154"/>
      <c r="O66" s="154">
        <f>VLOOKUP(J66,'Basisreihen Destatis 2024 B.''21'!$K$7:$R$91,5,FALSE)</f>
        <v>83.1</v>
      </c>
      <c r="P66" s="154">
        <f t="shared" si="31"/>
        <v>111.2</v>
      </c>
      <c r="Q66" s="155">
        <f t="shared" si="15"/>
        <v>58</v>
      </c>
      <c r="R66" s="156">
        <f t="shared" si="26"/>
        <v>2.2259000000000002</v>
      </c>
      <c r="S66" s="162"/>
      <c r="T66" s="161">
        <v>1974</v>
      </c>
      <c r="U66" s="153">
        <f>VLOOKUP(T66,'Basisreihen Destatis 2024 B.''21'!$B$7:$I$95,3,FALSE)</f>
        <v>35.200000000000003</v>
      </c>
      <c r="V66" s="154"/>
      <c r="W66" s="154">
        <f t="shared" si="16"/>
        <v>35.200000000000003</v>
      </c>
      <c r="X66" s="154"/>
      <c r="Y66" s="154">
        <f>VLOOKUP(T66,'Basisreihen Destatis 2024 B.''21'!$K$7:$R$91,6,FALSE)</f>
        <v>97.3</v>
      </c>
      <c r="Z66" s="154">
        <f t="shared" si="32"/>
        <v>108.6</v>
      </c>
      <c r="AA66" s="154"/>
      <c r="AB66" s="154">
        <f>VLOOKUP(T66,'Basisreihen Destatis 2024 B.''21'!$K$7:$R$91,7,FALSE)</f>
        <v>55</v>
      </c>
      <c r="AC66" s="154">
        <f>ROUND(IF(AA66&gt;0,AA66,AB66*$AA$64/$AB$64),1)</f>
        <v>43.3</v>
      </c>
      <c r="AD66" s="155">
        <f t="shared" si="19"/>
        <v>49</v>
      </c>
      <c r="AE66" s="156">
        <f t="shared" si="27"/>
        <v>2.6898</v>
      </c>
      <c r="AG66" s="161">
        <v>1974</v>
      </c>
      <c r="AH66" s="153">
        <f>VLOOKUP(AG66,'Basisreihen Destatis 2024 B.''21'!$B$7:$I$95,3,FALSE)</f>
        <v>35.200000000000003</v>
      </c>
      <c r="AI66" s="154"/>
      <c r="AJ66" s="154">
        <f t="shared" si="20"/>
        <v>35.200000000000003</v>
      </c>
      <c r="AK66" s="154"/>
      <c r="AL66" s="154">
        <f>VLOOKUP(AG66,'Basisreihen Destatis 2024 B.''21'!$K$7:$R$91,8,FALSE)</f>
        <v>41.4</v>
      </c>
      <c r="AM66" s="154">
        <f>ROUND(IF(AK66&gt;0,AK66,AL66*$AK$64/$AL$64),1)</f>
        <v>43.2</v>
      </c>
      <c r="AN66" s="155">
        <f t="shared" si="22"/>
        <v>40.4</v>
      </c>
      <c r="AO66" s="156">
        <f t="shared" si="28"/>
        <v>3.2004999999999999</v>
      </c>
      <c r="AQ66" s="161">
        <v>1974</v>
      </c>
      <c r="AR66" s="153"/>
      <c r="AS66" s="154">
        <f>VLOOKUP(AQ66,'Basisreihen Destatis 2024 B.''21'!$K$7:$R$91,8,FALSE)</f>
        <v>41.4</v>
      </c>
      <c r="AT66" s="155">
        <f t="shared" si="33"/>
        <v>43.2</v>
      </c>
      <c r="AU66" s="156">
        <f t="shared" si="29"/>
        <v>2.9676</v>
      </c>
    </row>
    <row r="67" spans="1:47" x14ac:dyDescent="0.2">
      <c r="A67" s="232"/>
      <c r="B67" s="161">
        <v>1973</v>
      </c>
      <c r="C67" s="153">
        <f>VLOOKUP(B67,'Basisreihen Destatis 2024 B.''21'!$B$7:$I$95,2,FALSE)</f>
        <v>24.9</v>
      </c>
      <c r="D67" s="154"/>
      <c r="E67" s="154">
        <f t="shared" si="24"/>
        <v>24.9</v>
      </c>
      <c r="F67" s="154"/>
      <c r="G67" s="155">
        <f t="shared" si="30"/>
        <v>24.9</v>
      </c>
      <c r="H67" s="156">
        <f t="shared" si="25"/>
        <v>5.2489999999999997</v>
      </c>
      <c r="I67" s="162"/>
      <c r="J67" s="161">
        <v>1973</v>
      </c>
      <c r="K67" s="153">
        <f>VLOOKUP(J67,'Basisreihen Destatis 2024 B.''21'!$B$7:$I$95,3,FALSE)</f>
        <v>33</v>
      </c>
      <c r="L67" s="154"/>
      <c r="M67" s="154">
        <f t="shared" si="13"/>
        <v>33</v>
      </c>
      <c r="N67" s="154"/>
      <c r="O67" s="154">
        <f>VLOOKUP(J67,'Basisreihen Destatis 2024 B.''21'!$K$7:$R$91,5,FALSE)</f>
        <v>78.599999999999994</v>
      </c>
      <c r="P67" s="154">
        <f t="shared" si="31"/>
        <v>105.2</v>
      </c>
      <c r="Q67" s="155">
        <f t="shared" si="15"/>
        <v>54.7</v>
      </c>
      <c r="R67" s="156">
        <f t="shared" si="26"/>
        <v>2.3601000000000001</v>
      </c>
      <c r="S67" s="162"/>
      <c r="T67" s="161">
        <v>1973</v>
      </c>
      <c r="U67" s="153">
        <f>VLOOKUP(T67,'Basisreihen Destatis 2024 B.''21'!$B$7:$I$95,3,FALSE)</f>
        <v>33</v>
      </c>
      <c r="V67" s="154"/>
      <c r="W67" s="154">
        <f t="shared" si="16"/>
        <v>33</v>
      </c>
      <c r="X67" s="154"/>
      <c r="Y67" s="154">
        <f>VLOOKUP(T67,'Basisreihen Destatis 2024 B.''21'!$K$7:$R$91,6,FALSE)</f>
        <v>90.3</v>
      </c>
      <c r="Z67" s="154">
        <f t="shared" si="32"/>
        <v>100.8</v>
      </c>
      <c r="AA67" s="154"/>
      <c r="AB67" s="154">
        <f>VLOOKUP(T67,'Basisreihen Destatis 2024 B.''21'!$K$7:$R$91,7,FALSE)</f>
        <v>51.9</v>
      </c>
      <c r="AC67" s="154">
        <f t="shared" ref="AC67:AC82" si="34">ROUND(IF(AA67&gt;0,AA67,AB67*$AA$64/$AB$64),1)</f>
        <v>40.9</v>
      </c>
      <c r="AD67" s="155">
        <f t="shared" si="19"/>
        <v>45.9</v>
      </c>
      <c r="AE67" s="156">
        <f t="shared" si="27"/>
        <v>2.8715000000000002</v>
      </c>
      <c r="AG67" s="161">
        <v>1973</v>
      </c>
      <c r="AH67" s="153">
        <f>VLOOKUP(AG67,'Basisreihen Destatis 2024 B.''21'!$B$7:$I$95,3,FALSE)</f>
        <v>33</v>
      </c>
      <c r="AI67" s="154"/>
      <c r="AJ67" s="154">
        <f t="shared" si="20"/>
        <v>33</v>
      </c>
      <c r="AK67" s="154"/>
      <c r="AL67" s="154">
        <f>VLOOKUP(AG67,'Basisreihen Destatis 2024 B.''21'!$K$7:$R$91,8,FALSE)</f>
        <v>36.5</v>
      </c>
      <c r="AM67" s="154">
        <f t="shared" ref="AM67:AM82" si="35">ROUND(IF(AK67&gt;0,AK67,AL67*$AK$64/$AL$64),1)</f>
        <v>38</v>
      </c>
      <c r="AN67" s="155">
        <f t="shared" si="22"/>
        <v>36.299999999999997</v>
      </c>
      <c r="AO67" s="156">
        <f t="shared" si="28"/>
        <v>3.5619999999999998</v>
      </c>
      <c r="AQ67" s="161">
        <v>1973</v>
      </c>
      <c r="AR67" s="153"/>
      <c r="AS67" s="154">
        <f>VLOOKUP(AQ67,'Basisreihen Destatis 2024 B.''21'!$K$7:$R$91,8,FALSE)</f>
        <v>36.5</v>
      </c>
      <c r="AT67" s="155">
        <f t="shared" si="33"/>
        <v>38</v>
      </c>
      <c r="AU67" s="156">
        <f t="shared" si="29"/>
        <v>3.3736999999999999</v>
      </c>
    </row>
    <row r="68" spans="1:47" x14ac:dyDescent="0.2">
      <c r="A68" s="232"/>
      <c r="B68" s="161">
        <v>1972</v>
      </c>
      <c r="C68" s="153">
        <f>VLOOKUP(B68,'Basisreihen Destatis 2024 B.''21'!$B$7:$I$95,2,FALSE)</f>
        <v>23.5</v>
      </c>
      <c r="D68" s="154"/>
      <c r="E68" s="154">
        <f t="shared" si="24"/>
        <v>23.5</v>
      </c>
      <c r="F68" s="154"/>
      <c r="G68" s="155">
        <f t="shared" si="30"/>
        <v>23.5</v>
      </c>
      <c r="H68" s="156">
        <f t="shared" si="25"/>
        <v>5.5617000000000001</v>
      </c>
      <c r="I68" s="162"/>
      <c r="J68" s="161">
        <v>1972</v>
      </c>
      <c r="K68" s="153">
        <f>VLOOKUP(J68,'Basisreihen Destatis 2024 B.''21'!$B$7:$I$95,3,FALSE)</f>
        <v>31.7</v>
      </c>
      <c r="L68" s="154"/>
      <c r="M68" s="154">
        <f t="shared" si="13"/>
        <v>31.7</v>
      </c>
      <c r="N68" s="154"/>
      <c r="O68" s="154">
        <f>VLOOKUP(J68,'Basisreihen Destatis 2024 B.''21'!$K$7:$R$91,5,FALSE)</f>
        <v>74</v>
      </c>
      <c r="P68" s="154">
        <f t="shared" si="31"/>
        <v>99.1</v>
      </c>
      <c r="Q68" s="155">
        <f t="shared" si="15"/>
        <v>51.9</v>
      </c>
      <c r="R68" s="156">
        <f t="shared" si="26"/>
        <v>2.4874999999999998</v>
      </c>
      <c r="S68" s="162"/>
      <c r="T68" s="161">
        <v>1972</v>
      </c>
      <c r="U68" s="153">
        <f>VLOOKUP(T68,'Basisreihen Destatis 2024 B.''21'!$B$7:$I$95,3,FALSE)</f>
        <v>31.7</v>
      </c>
      <c r="V68" s="154"/>
      <c r="W68" s="154">
        <f t="shared" si="16"/>
        <v>31.7</v>
      </c>
      <c r="X68" s="154"/>
      <c r="Y68" s="154">
        <f>VLOOKUP(T68,'Basisreihen Destatis 2024 B.''21'!$K$7:$R$91,6,FALSE)</f>
        <v>84.4</v>
      </c>
      <c r="Z68" s="154">
        <f t="shared" si="32"/>
        <v>94.2</v>
      </c>
      <c r="AA68" s="154"/>
      <c r="AB68" s="154">
        <f>VLOOKUP(T68,'Basisreihen Destatis 2024 B.''21'!$K$7:$R$91,7,FALSE)</f>
        <v>50.8</v>
      </c>
      <c r="AC68" s="154">
        <f t="shared" si="34"/>
        <v>40</v>
      </c>
      <c r="AD68" s="155">
        <f t="shared" si="19"/>
        <v>44</v>
      </c>
      <c r="AE68" s="156">
        <f t="shared" si="27"/>
        <v>2.9954999999999998</v>
      </c>
      <c r="AG68" s="161">
        <v>1972</v>
      </c>
      <c r="AH68" s="153">
        <f>VLOOKUP(AG68,'Basisreihen Destatis 2024 B.''21'!$B$7:$I$95,3,FALSE)</f>
        <v>31.7</v>
      </c>
      <c r="AI68" s="154"/>
      <c r="AJ68" s="154">
        <f t="shared" si="20"/>
        <v>31.7</v>
      </c>
      <c r="AK68" s="154"/>
      <c r="AL68" s="154">
        <f>VLOOKUP(AG68,'Basisreihen Destatis 2024 B.''21'!$K$7:$R$91,8,FALSE)</f>
        <v>34.299999999999997</v>
      </c>
      <c r="AM68" s="154">
        <f t="shared" si="35"/>
        <v>35.799999999999997</v>
      </c>
      <c r="AN68" s="155">
        <f t="shared" si="22"/>
        <v>34.4</v>
      </c>
      <c r="AO68" s="156">
        <f t="shared" si="28"/>
        <v>3.7587000000000002</v>
      </c>
      <c r="AQ68" s="161">
        <v>1972</v>
      </c>
      <c r="AR68" s="153"/>
      <c r="AS68" s="154">
        <f>VLOOKUP(AQ68,'Basisreihen Destatis 2024 B.''21'!$K$7:$R$91,8,FALSE)</f>
        <v>34.299999999999997</v>
      </c>
      <c r="AT68" s="155">
        <f t="shared" si="33"/>
        <v>35.799999999999997</v>
      </c>
      <c r="AU68" s="156">
        <f t="shared" si="29"/>
        <v>3.581</v>
      </c>
    </row>
    <row r="69" spans="1:47" x14ac:dyDescent="0.2">
      <c r="A69" s="232"/>
      <c r="B69" s="161">
        <v>1971</v>
      </c>
      <c r="C69" s="153">
        <f>VLOOKUP(B69,'Basisreihen Destatis 2024 B.''21'!$B$7:$I$95,2,FALSE)</f>
        <v>22.4</v>
      </c>
      <c r="D69" s="154"/>
      <c r="E69" s="154">
        <f>ROUND(IF(C69&gt;0,C69,D69*$C$72/$D$72),1)</f>
        <v>22.4</v>
      </c>
      <c r="F69" s="154"/>
      <c r="G69" s="155">
        <f t="shared" si="30"/>
        <v>22.4</v>
      </c>
      <c r="H69" s="156">
        <f t="shared" si="25"/>
        <v>5.8348000000000004</v>
      </c>
      <c r="I69" s="162"/>
      <c r="J69" s="161">
        <v>1971</v>
      </c>
      <c r="K69" s="153">
        <f>VLOOKUP(J69,'Basisreihen Destatis 2024 B.''21'!$B$7:$I$95,3,FALSE)</f>
        <v>30.7</v>
      </c>
      <c r="L69" s="154"/>
      <c r="M69" s="154">
        <f t="shared" si="13"/>
        <v>30.7</v>
      </c>
      <c r="N69" s="154"/>
      <c r="O69" s="154">
        <f>VLOOKUP(J69,'Basisreihen Destatis 2024 B.''21'!$K$7:$R$91,5,FALSE)</f>
        <v>75.3</v>
      </c>
      <c r="P69" s="154">
        <f t="shared" si="31"/>
        <v>100.8</v>
      </c>
      <c r="Q69" s="155">
        <f t="shared" si="15"/>
        <v>51.7</v>
      </c>
      <c r="R69" s="156">
        <f t="shared" si="26"/>
        <v>2.4971000000000001</v>
      </c>
      <c r="S69" s="162"/>
      <c r="T69" s="161">
        <v>1971</v>
      </c>
      <c r="U69" s="153">
        <f>VLOOKUP(T69,'Basisreihen Destatis 2024 B.''21'!$B$7:$I$95,3,FALSE)</f>
        <v>30.7</v>
      </c>
      <c r="V69" s="154"/>
      <c r="W69" s="154">
        <f t="shared" si="16"/>
        <v>30.7</v>
      </c>
      <c r="X69" s="154"/>
      <c r="Y69" s="154">
        <f>VLOOKUP(T69,'Basisreihen Destatis 2024 B.''21'!$K$7:$R$91,6,FALSE)</f>
        <v>89.5</v>
      </c>
      <c r="Z69" s="154">
        <f t="shared" si="32"/>
        <v>99.9</v>
      </c>
      <c r="AA69" s="154"/>
      <c r="AB69" s="154">
        <f>VLOOKUP(T69,'Basisreihen Destatis 2024 B.''21'!$K$7:$R$91,7,FALSE)</f>
        <v>50.8</v>
      </c>
      <c r="AC69" s="154">
        <f t="shared" si="34"/>
        <v>40</v>
      </c>
      <c r="AD69" s="155">
        <f t="shared" si="19"/>
        <v>44.3</v>
      </c>
      <c r="AE69" s="156">
        <f t="shared" si="27"/>
        <v>2.9752000000000001</v>
      </c>
      <c r="AG69" s="161">
        <v>1971</v>
      </c>
      <c r="AH69" s="153">
        <f>VLOOKUP(AG69,'Basisreihen Destatis 2024 B.''21'!$B$7:$I$95,3,FALSE)</f>
        <v>30.7</v>
      </c>
      <c r="AI69" s="154"/>
      <c r="AJ69" s="154">
        <f t="shared" si="20"/>
        <v>30.7</v>
      </c>
      <c r="AK69" s="154"/>
      <c r="AL69" s="154">
        <f>VLOOKUP(AG69,'Basisreihen Destatis 2024 B.''21'!$K$7:$R$91,8,FALSE)</f>
        <v>33.299999999999997</v>
      </c>
      <c r="AM69" s="154">
        <f t="shared" si="35"/>
        <v>34.700000000000003</v>
      </c>
      <c r="AN69" s="155">
        <f t="shared" si="22"/>
        <v>33.299999999999997</v>
      </c>
      <c r="AO69" s="156">
        <f t="shared" si="28"/>
        <v>3.8828999999999998</v>
      </c>
      <c r="AQ69" s="161">
        <v>1971</v>
      </c>
      <c r="AR69" s="153"/>
      <c r="AS69" s="154">
        <f>VLOOKUP(AQ69,'Basisreihen Destatis 2024 B.''21'!$K$7:$R$91,8,FALSE)</f>
        <v>33.299999999999997</v>
      </c>
      <c r="AT69" s="155">
        <f t="shared" si="33"/>
        <v>34.700000000000003</v>
      </c>
      <c r="AU69" s="156">
        <f t="shared" si="29"/>
        <v>3.6945000000000001</v>
      </c>
    </row>
    <row r="70" spans="1:47" x14ac:dyDescent="0.2">
      <c r="A70" s="232"/>
      <c r="B70" s="161">
        <v>1970</v>
      </c>
      <c r="C70" s="153">
        <f>VLOOKUP(B70,'Basisreihen Destatis 2024 B.''21'!$B$7:$I$95,2,FALSE)</f>
        <v>20.2</v>
      </c>
      <c r="D70" s="154"/>
      <c r="E70" s="154">
        <f t="shared" si="24"/>
        <v>20.2</v>
      </c>
      <c r="F70" s="154"/>
      <c r="G70" s="155">
        <f t="shared" si="30"/>
        <v>20.2</v>
      </c>
      <c r="H70" s="156">
        <f t="shared" si="25"/>
        <v>6.4702999999999999</v>
      </c>
      <c r="I70" s="162"/>
      <c r="J70" s="161">
        <v>1970</v>
      </c>
      <c r="K70" s="153">
        <f>VLOOKUP(J70,'Basisreihen Destatis 2024 B.''21'!$B$7:$I$95,3,FALSE)</f>
        <v>28.3</v>
      </c>
      <c r="L70" s="154"/>
      <c r="M70" s="154">
        <f t="shared" si="13"/>
        <v>28.3</v>
      </c>
      <c r="N70" s="154"/>
      <c r="O70" s="154">
        <f>VLOOKUP(J70,'Basisreihen Destatis 2024 B.''21'!$K$7:$R$91,5,FALSE)</f>
        <v>83.8</v>
      </c>
      <c r="P70" s="154">
        <f t="shared" si="31"/>
        <v>112.2</v>
      </c>
      <c r="Q70" s="155">
        <f t="shared" si="15"/>
        <v>53.5</v>
      </c>
      <c r="R70" s="156">
        <f t="shared" si="26"/>
        <v>2.4131</v>
      </c>
      <c r="S70" s="162"/>
      <c r="T70" s="161">
        <v>1970</v>
      </c>
      <c r="U70" s="153">
        <f>VLOOKUP(T70,'Basisreihen Destatis 2024 B.''21'!$B$7:$I$95,3,FALSE)</f>
        <v>28.3</v>
      </c>
      <c r="V70" s="154"/>
      <c r="W70" s="154">
        <f t="shared" si="16"/>
        <v>28.3</v>
      </c>
      <c r="X70" s="154"/>
      <c r="Y70" s="154">
        <f>VLOOKUP(T70,'Basisreihen Destatis 2024 B.''21'!$K$7:$R$91,6,FALSE)</f>
        <v>105.3</v>
      </c>
      <c r="Z70" s="154">
        <f t="shared" si="32"/>
        <v>117.5</v>
      </c>
      <c r="AA70" s="154"/>
      <c r="AB70" s="154">
        <f>VLOOKUP(T70,'Basisreihen Destatis 2024 B.''21'!$K$7:$R$91,7,FALSE)</f>
        <v>47.6</v>
      </c>
      <c r="AC70" s="154">
        <f t="shared" si="34"/>
        <v>37.5</v>
      </c>
      <c r="AD70" s="155">
        <f t="shared" si="19"/>
        <v>44.9</v>
      </c>
      <c r="AE70" s="156">
        <f t="shared" si="27"/>
        <v>2.9354</v>
      </c>
      <c r="AG70" s="161">
        <v>1970</v>
      </c>
      <c r="AH70" s="153">
        <f>VLOOKUP(AG70,'Basisreihen Destatis 2024 B.''21'!$B$7:$I$95,3,FALSE)</f>
        <v>28.3</v>
      </c>
      <c r="AI70" s="154"/>
      <c r="AJ70" s="154">
        <f t="shared" si="20"/>
        <v>28.3</v>
      </c>
      <c r="AK70" s="154"/>
      <c r="AL70" s="154">
        <f>VLOOKUP(AG70,'Basisreihen Destatis 2024 B.''21'!$K$7:$R$91,8,FALSE)</f>
        <v>32</v>
      </c>
      <c r="AM70" s="154">
        <f t="shared" si="35"/>
        <v>33.4</v>
      </c>
      <c r="AN70" s="155">
        <f t="shared" si="22"/>
        <v>31.6</v>
      </c>
      <c r="AO70" s="156">
        <f t="shared" si="28"/>
        <v>4.0918000000000001</v>
      </c>
      <c r="AQ70" s="161">
        <v>1970</v>
      </c>
      <c r="AR70" s="153"/>
      <c r="AS70" s="154">
        <f>VLOOKUP(AQ70,'Basisreihen Destatis 2024 B.''21'!$K$7:$R$91,8,FALSE)</f>
        <v>32</v>
      </c>
      <c r="AT70" s="155">
        <f t="shared" si="33"/>
        <v>33.4</v>
      </c>
      <c r="AU70" s="156">
        <f t="shared" si="29"/>
        <v>3.8382999999999998</v>
      </c>
    </row>
    <row r="71" spans="1:47" x14ac:dyDescent="0.2">
      <c r="A71" s="232"/>
      <c r="B71" s="161">
        <v>1969</v>
      </c>
      <c r="C71" s="153">
        <f>VLOOKUP(B71,'Basisreihen Destatis 2024 B.''21'!$B$7:$I$95,2,FALSE)</f>
        <v>17.100000000000001</v>
      </c>
      <c r="D71" s="154"/>
      <c r="E71" s="154">
        <f>ROUND(IF(C71&gt;0,C71,D71*$C$72/$D$72),1)</f>
        <v>17.100000000000001</v>
      </c>
      <c r="F71" s="154"/>
      <c r="G71" s="155">
        <f t="shared" si="30"/>
        <v>17.100000000000001</v>
      </c>
      <c r="H71" s="156">
        <f t="shared" si="25"/>
        <v>7.6433</v>
      </c>
      <c r="I71" s="162"/>
      <c r="J71" s="161">
        <v>1969</v>
      </c>
      <c r="K71" s="153">
        <f>VLOOKUP(J71,'Basisreihen Destatis 2024 B.''21'!$B$7:$I$95,3,FALSE)</f>
        <v>24.3</v>
      </c>
      <c r="L71" s="154"/>
      <c r="M71" s="154">
        <f t="shared" si="13"/>
        <v>24.3</v>
      </c>
      <c r="N71" s="154"/>
      <c r="O71" s="154">
        <f>VLOOKUP(J71,'Basisreihen Destatis 2024 B.''21'!$K$7:$R$91,5,FALSE)</f>
        <v>82.1</v>
      </c>
      <c r="P71" s="154">
        <f t="shared" si="31"/>
        <v>109.9</v>
      </c>
      <c r="Q71" s="155">
        <f t="shared" si="15"/>
        <v>50</v>
      </c>
      <c r="R71" s="156">
        <f t="shared" si="26"/>
        <v>2.5819999999999999</v>
      </c>
      <c r="S71" s="162"/>
      <c r="T71" s="161">
        <v>1969</v>
      </c>
      <c r="U71" s="153">
        <f>VLOOKUP(T71,'Basisreihen Destatis 2024 B.''21'!$B$7:$I$95,3,FALSE)</f>
        <v>24.3</v>
      </c>
      <c r="V71" s="154"/>
      <c r="W71" s="154">
        <f>ROUND(IF(U71&gt;0,U71,V71*$U$72/$V$72),1)</f>
        <v>24.3</v>
      </c>
      <c r="X71" s="154"/>
      <c r="Y71" s="154">
        <f>VLOOKUP(T71,'Basisreihen Destatis 2024 B.''21'!$K$7:$R$91,6,FALSE)</f>
        <v>101.6</v>
      </c>
      <c r="Z71" s="154">
        <f t="shared" si="32"/>
        <v>113.4</v>
      </c>
      <c r="AA71" s="154"/>
      <c r="AB71" s="154">
        <f>VLOOKUP(T71,'Basisreihen Destatis 2024 B.''21'!$K$7:$R$91,7,FALSE)</f>
        <v>40.799999999999997</v>
      </c>
      <c r="AC71" s="154">
        <f t="shared" si="34"/>
        <v>32.1</v>
      </c>
      <c r="AD71" s="155">
        <f t="shared" si="19"/>
        <v>40.4</v>
      </c>
      <c r="AE71" s="156">
        <f t="shared" si="27"/>
        <v>3.2624</v>
      </c>
      <c r="AG71" s="161">
        <v>1969</v>
      </c>
      <c r="AH71" s="153">
        <f>VLOOKUP(AG71,'Basisreihen Destatis 2024 B.''21'!$B$7:$I$95,3,FALSE)</f>
        <v>24.3</v>
      </c>
      <c r="AI71" s="154"/>
      <c r="AJ71" s="154">
        <f t="shared" si="20"/>
        <v>24.3</v>
      </c>
      <c r="AK71" s="154"/>
      <c r="AL71" s="154">
        <f>VLOOKUP(AG71,'Basisreihen Destatis 2024 B.''21'!$K$7:$R$91,8,FALSE)</f>
        <v>30.5</v>
      </c>
      <c r="AM71" s="154">
        <f t="shared" si="35"/>
        <v>31.8</v>
      </c>
      <c r="AN71" s="155">
        <f t="shared" si="22"/>
        <v>29.2</v>
      </c>
      <c r="AO71" s="156">
        <f t="shared" si="28"/>
        <v>4.4280999999999997</v>
      </c>
      <c r="AQ71" s="161">
        <v>1969</v>
      </c>
      <c r="AR71" s="153"/>
      <c r="AS71" s="154">
        <f>VLOOKUP(AQ71,'Basisreihen Destatis 2024 B.''21'!$K$7:$R$91,8,FALSE)</f>
        <v>30.5</v>
      </c>
      <c r="AT71" s="155">
        <f t="shared" si="33"/>
        <v>31.8</v>
      </c>
      <c r="AU71" s="156">
        <f t="shared" si="29"/>
        <v>4.0313999999999997</v>
      </c>
    </row>
    <row r="72" spans="1:47" x14ac:dyDescent="0.2">
      <c r="A72" s="232"/>
      <c r="B72" s="161">
        <v>1968</v>
      </c>
      <c r="C72" s="153">
        <f>VLOOKUP(B72,'Basisreihen Destatis 2024 B.''21'!$B$7:$I$95,2,FALSE)</f>
        <v>15.8</v>
      </c>
      <c r="D72" s="154">
        <f>VLOOKUP(B72,'Basisreihen Destatis 2024 B.''21'!$T$7:$W$125,2,FALSE)</f>
        <v>14.6</v>
      </c>
      <c r="E72" s="154">
        <f>ROUND(IF(C72&gt;0,C72,D72*$C$72/$D$72),1)</f>
        <v>15.8</v>
      </c>
      <c r="F72" s="154"/>
      <c r="G72" s="155">
        <f t="shared" si="30"/>
        <v>15.8</v>
      </c>
      <c r="H72" s="156">
        <f t="shared" si="25"/>
        <v>8.2721999999999998</v>
      </c>
      <c r="I72" s="162"/>
      <c r="J72" s="161">
        <v>1968</v>
      </c>
      <c r="K72" s="153">
        <f>VLOOKUP(J72,'Basisreihen Destatis 2024 B.''21'!$B$7:$I$95,3,FALSE)</f>
        <v>23.2</v>
      </c>
      <c r="L72" s="154">
        <f>VLOOKUP(J72,'Basisreihen Destatis 2024 B.''21'!$T$7:$W$125,3,FALSE)</f>
        <v>21.6</v>
      </c>
      <c r="M72" s="154">
        <f>ROUND(IF(K72&gt;0,K72,L72*$K$72/$L$72),1)</f>
        <v>23.2</v>
      </c>
      <c r="N72" s="154"/>
      <c r="O72" s="154">
        <f>VLOOKUP(J72,'Basisreihen Destatis 2024 B.''21'!$K$7:$R$91,5,FALSE)</f>
        <v>78.5</v>
      </c>
      <c r="P72" s="154">
        <f t="shared" si="31"/>
        <v>105.1</v>
      </c>
      <c r="Q72" s="155">
        <f t="shared" si="15"/>
        <v>47.8</v>
      </c>
      <c r="R72" s="156">
        <f t="shared" si="26"/>
        <v>2.7008000000000001</v>
      </c>
      <c r="S72" s="162"/>
      <c r="T72" s="161">
        <v>1968</v>
      </c>
      <c r="U72" s="153">
        <f>VLOOKUP(T72,'Basisreihen Destatis 2024 B.''21'!$B$7:$I$95,3,FALSE)</f>
        <v>23.2</v>
      </c>
      <c r="V72" s="154">
        <f>VLOOKUP(T72,'Basisreihen Destatis 2024 B.''21'!$T$7:$W$125,3,FALSE)</f>
        <v>21.6</v>
      </c>
      <c r="W72" s="154">
        <f>ROUND(IF(U72&gt;0,U72,V72*$U$72/$V$72),1)</f>
        <v>23.2</v>
      </c>
      <c r="X72" s="154"/>
      <c r="Y72" s="154">
        <f>VLOOKUP(T72,'Basisreihen Destatis 2024 B.''21'!$K$7:$R$91,6,FALSE)</f>
        <v>93.9</v>
      </c>
      <c r="Z72" s="154">
        <f t="shared" si="32"/>
        <v>104.8</v>
      </c>
      <c r="AA72" s="154"/>
      <c r="AB72" s="154">
        <f>VLOOKUP(T72,'Basisreihen Destatis 2024 B.''21'!$K$7:$R$91,7,FALSE)</f>
        <v>36.1</v>
      </c>
      <c r="AC72" s="154">
        <f t="shared" si="34"/>
        <v>28.4</v>
      </c>
      <c r="AD72" s="155">
        <f t="shared" si="19"/>
        <v>37.299999999999997</v>
      </c>
      <c r="AE72" s="156">
        <f t="shared" si="27"/>
        <v>3.5335000000000001</v>
      </c>
      <c r="AG72" s="161">
        <v>1968</v>
      </c>
      <c r="AH72" s="153">
        <f>VLOOKUP(AG72,'Basisreihen Destatis 2024 B.''21'!$B$7:$I$95,3,FALSE)</f>
        <v>23.2</v>
      </c>
      <c r="AI72" s="154">
        <f>VLOOKUP(AG72,'Basisreihen Destatis 2024 B.''21'!$T$7:$W$125,3,FALSE)</f>
        <v>21.6</v>
      </c>
      <c r="AJ72" s="154">
        <f>ROUND(IF(AH72&gt;0,AH72,AI72*$AH$72/$AI$72),1)</f>
        <v>23.2</v>
      </c>
      <c r="AK72" s="154"/>
      <c r="AL72" s="154">
        <f>VLOOKUP(AG72,'Basisreihen Destatis 2024 B.''21'!$K$7:$R$91,8,FALSE)</f>
        <v>30</v>
      </c>
      <c r="AM72" s="154">
        <f t="shared" si="35"/>
        <v>31.3</v>
      </c>
      <c r="AN72" s="155">
        <f t="shared" si="22"/>
        <v>28.5</v>
      </c>
      <c r="AO72" s="156">
        <f t="shared" si="28"/>
        <v>4.5368000000000004</v>
      </c>
      <c r="AQ72" s="161">
        <v>1968</v>
      </c>
      <c r="AR72" s="153"/>
      <c r="AS72" s="154">
        <f>VLOOKUP(AQ72,'Basisreihen Destatis 2024 B.''21'!$K$7:$R$91,8,FALSE)</f>
        <v>30</v>
      </c>
      <c r="AT72" s="155">
        <f t="shared" si="33"/>
        <v>31.3</v>
      </c>
      <c r="AU72" s="156">
        <f t="shared" si="29"/>
        <v>4.0957999999999997</v>
      </c>
    </row>
    <row r="73" spans="1:47" x14ac:dyDescent="0.2">
      <c r="A73" s="232"/>
      <c r="B73" s="161">
        <v>1967</v>
      </c>
      <c r="C73" s="153"/>
      <c r="D73" s="154">
        <f>VLOOKUP(B73,'Basisreihen Destatis 2024 B.''21'!$T$7:$W$125,2,FALSE)</f>
        <v>13.9</v>
      </c>
      <c r="E73" s="154">
        <f>ROUND(IF(C73&gt;0,C73,D73*$C$72/$D$72),1)</f>
        <v>15</v>
      </c>
      <c r="F73" s="154"/>
      <c r="G73" s="155">
        <f t="shared" si="30"/>
        <v>15</v>
      </c>
      <c r="H73" s="156">
        <f t="shared" si="25"/>
        <v>8.7133000000000003</v>
      </c>
      <c r="I73" s="162"/>
      <c r="J73" s="161">
        <v>1967</v>
      </c>
      <c r="K73" s="153"/>
      <c r="L73" s="154">
        <f>VLOOKUP(J73,'Basisreihen Destatis 2024 B.''21'!$T$7:$W$125,3,FALSE)</f>
        <v>20.399999999999999</v>
      </c>
      <c r="M73" s="154">
        <f t="shared" ref="M73:M82" si="36">ROUND(IF(K73&gt;0,K73,L73*$K$72/$L$72),1)</f>
        <v>21.9</v>
      </c>
      <c r="N73" s="154"/>
      <c r="O73" s="154">
        <f>VLOOKUP(J73,'Basisreihen Destatis 2024 B.''21'!$K$7:$R$91,5,FALSE)</f>
        <v>80.599999999999994</v>
      </c>
      <c r="P73" s="154">
        <f t="shared" si="31"/>
        <v>107.9</v>
      </c>
      <c r="Q73" s="155">
        <f t="shared" si="15"/>
        <v>47.7</v>
      </c>
      <c r="R73" s="156">
        <f t="shared" si="26"/>
        <v>2.7065000000000001</v>
      </c>
      <c r="S73" s="162"/>
      <c r="T73" s="161">
        <v>1967</v>
      </c>
      <c r="U73" s="153"/>
      <c r="V73" s="154">
        <f>VLOOKUP(T73,'Basisreihen Destatis 2024 B.''21'!$T$7:$W$125,3,FALSE)</f>
        <v>20.399999999999999</v>
      </c>
      <c r="W73" s="154">
        <f>ROUND(IF(U73&gt;0,U73,V73*$U$72/$V$72),1)</f>
        <v>21.9</v>
      </c>
      <c r="X73" s="154"/>
      <c r="Y73" s="154">
        <f>VLOOKUP(T73,'Basisreihen Destatis 2024 B.''21'!$K$7:$R$91,6,FALSE)</f>
        <v>101.4</v>
      </c>
      <c r="Z73" s="154">
        <f t="shared" si="32"/>
        <v>113.2</v>
      </c>
      <c r="AA73" s="154"/>
      <c r="AB73" s="154">
        <f>VLOOKUP(T73,'Basisreihen Destatis 2024 B.''21'!$K$7:$R$91,7,FALSE)</f>
        <v>36.200000000000003</v>
      </c>
      <c r="AC73" s="154">
        <f t="shared" si="34"/>
        <v>28.5</v>
      </c>
      <c r="AD73" s="155">
        <f t="shared" si="19"/>
        <v>37.9</v>
      </c>
      <c r="AE73" s="156">
        <f t="shared" si="27"/>
        <v>3.4775999999999998</v>
      </c>
      <c r="AG73" s="161">
        <v>1967</v>
      </c>
      <c r="AH73" s="153"/>
      <c r="AI73" s="154">
        <f>VLOOKUP(AG73,'Basisreihen Destatis 2024 B.''21'!$T$7:$W$125,3,FALSE)</f>
        <v>20.399999999999999</v>
      </c>
      <c r="AJ73" s="154">
        <f t="shared" ref="AJ73:AJ82" si="37">ROUND(IF(AH73&gt;0,AH73,AI73*$AH$72/$AI$72),1)</f>
        <v>21.9</v>
      </c>
      <c r="AK73" s="154"/>
      <c r="AL73" s="154">
        <f>VLOOKUP(AG73,'Basisreihen Destatis 2024 B.''21'!$K$7:$R$91,8,FALSE)</f>
        <v>30</v>
      </c>
      <c r="AM73" s="154">
        <f t="shared" si="35"/>
        <v>31.3</v>
      </c>
      <c r="AN73" s="155">
        <f t="shared" si="22"/>
        <v>28</v>
      </c>
      <c r="AO73" s="156">
        <f t="shared" si="28"/>
        <v>4.6178999999999997</v>
      </c>
      <c r="AQ73" s="161">
        <v>1967</v>
      </c>
      <c r="AR73" s="153"/>
      <c r="AS73" s="154">
        <f>VLOOKUP(AQ73,'Basisreihen Destatis 2024 B.''21'!$K$7:$R$91,8,FALSE)</f>
        <v>30</v>
      </c>
      <c r="AT73" s="155">
        <f t="shared" si="33"/>
        <v>31.3</v>
      </c>
      <c r="AU73" s="156">
        <f t="shared" si="29"/>
        <v>4.0957999999999997</v>
      </c>
    </row>
    <row r="74" spans="1:47" x14ac:dyDescent="0.2">
      <c r="A74" s="232"/>
      <c r="B74" s="161">
        <v>1966</v>
      </c>
      <c r="C74" s="153"/>
      <c r="D74" s="154">
        <f>VLOOKUP(B74,'Basisreihen Destatis 2024 B.''21'!$T$7:$W$125,2,FALSE)</f>
        <v>14.6</v>
      </c>
      <c r="E74" s="154">
        <f>ROUND(IF(C74&gt;0,C74,D74*$C$72/$D$72),1)</f>
        <v>15.8</v>
      </c>
      <c r="F74" s="154"/>
      <c r="G74" s="155">
        <f t="shared" si="30"/>
        <v>15.8</v>
      </c>
      <c r="H74" s="156">
        <f t="shared" si="25"/>
        <v>8.2721999999999998</v>
      </c>
      <c r="I74" s="162"/>
      <c r="J74" s="161">
        <v>1966</v>
      </c>
      <c r="K74" s="153"/>
      <c r="L74" s="154">
        <f>VLOOKUP(J74,'Basisreihen Destatis 2024 B.''21'!$T$7:$W$125,3,FALSE)</f>
        <v>21.3</v>
      </c>
      <c r="M74" s="154">
        <f t="shared" si="36"/>
        <v>22.9</v>
      </c>
      <c r="N74" s="154"/>
      <c r="O74" s="154">
        <f>VLOOKUP(J74,'Basisreihen Destatis 2024 B.''21'!$K$7:$R$91,5,FALSE)</f>
        <v>90.8</v>
      </c>
      <c r="P74" s="154">
        <f t="shared" si="31"/>
        <v>121.5</v>
      </c>
      <c r="Q74" s="155">
        <f t="shared" si="15"/>
        <v>52.5</v>
      </c>
      <c r="R74" s="156">
        <f t="shared" si="26"/>
        <v>2.4590000000000001</v>
      </c>
      <c r="S74" s="162"/>
      <c r="T74" s="161">
        <v>1966</v>
      </c>
      <c r="U74" s="153"/>
      <c r="V74" s="154">
        <f>VLOOKUP(T74,'Basisreihen Destatis 2024 B.''21'!$T$7:$W$125,3,FALSE)</f>
        <v>21.3</v>
      </c>
      <c r="W74" s="154">
        <f t="shared" ref="W74:W81" si="38">ROUND(IF(U74&gt;0,U74,V74*$U$72/$V$72),1)</f>
        <v>22.9</v>
      </c>
      <c r="X74" s="154"/>
      <c r="Y74" s="154">
        <f>VLOOKUP(T74,'Basisreihen Destatis 2024 B.''21'!$K$7:$R$91,6,FALSE)</f>
        <v>115.2</v>
      </c>
      <c r="Z74" s="154">
        <f t="shared" si="32"/>
        <v>128.6</v>
      </c>
      <c r="AA74" s="154"/>
      <c r="AB74" s="154">
        <f>VLOOKUP(T74,'Basisreihen Destatis 2024 B.''21'!$K$7:$R$91,7,FALSE)</f>
        <v>40.5</v>
      </c>
      <c r="AC74" s="154">
        <f t="shared" si="34"/>
        <v>31.9</v>
      </c>
      <c r="AD74" s="155">
        <f t="shared" si="19"/>
        <v>41.9</v>
      </c>
      <c r="AE74" s="156">
        <f t="shared" si="27"/>
        <v>3.1456</v>
      </c>
      <c r="AG74" s="161">
        <v>1966</v>
      </c>
      <c r="AH74" s="153"/>
      <c r="AI74" s="154">
        <f>VLOOKUP(AG74,'Basisreihen Destatis 2024 B.''21'!$T$7:$W$125,3,FALSE)</f>
        <v>21.3</v>
      </c>
      <c r="AJ74" s="154">
        <f>ROUND(IF(AH74&gt;0,AH74,AI74*$AH$72/$AI$72),1)</f>
        <v>22.9</v>
      </c>
      <c r="AK74" s="154"/>
      <c r="AL74" s="154">
        <f>VLOOKUP(AG74,'Basisreihen Destatis 2024 B.''21'!$K$7:$R$91,8,FALSE)</f>
        <v>30.4</v>
      </c>
      <c r="AM74" s="154">
        <f t="shared" si="35"/>
        <v>31.7</v>
      </c>
      <c r="AN74" s="155">
        <f t="shared" si="22"/>
        <v>28.6</v>
      </c>
      <c r="AO74" s="156">
        <f t="shared" si="28"/>
        <v>4.5209999999999999</v>
      </c>
      <c r="AQ74" s="161">
        <v>1966</v>
      </c>
      <c r="AR74" s="153"/>
      <c r="AS74" s="154">
        <f>VLOOKUP(AQ74,'Basisreihen Destatis 2024 B.''21'!$K$7:$R$91,8,FALSE)</f>
        <v>30.4</v>
      </c>
      <c r="AT74" s="155">
        <f t="shared" si="33"/>
        <v>31.7</v>
      </c>
      <c r="AU74" s="156">
        <f t="shared" si="29"/>
        <v>4.0442</v>
      </c>
    </row>
    <row r="75" spans="1:47" x14ac:dyDescent="0.2">
      <c r="A75" s="232"/>
      <c r="B75" s="161">
        <v>1965</v>
      </c>
      <c r="C75" s="153"/>
      <c r="D75" s="154">
        <f>VLOOKUP(B75,'Basisreihen Destatis 2024 B.''21'!$T$7:$W$125,2,FALSE)</f>
        <v>14.2</v>
      </c>
      <c r="E75" s="154">
        <f t="shared" ref="E75:E81" si="39">ROUND(IF(C75&gt;0,C75,D75*$C$72/$D$72),1)</f>
        <v>15.4</v>
      </c>
      <c r="F75" s="154"/>
      <c r="G75" s="155">
        <f t="shared" si="30"/>
        <v>15.4</v>
      </c>
      <c r="H75" s="156">
        <f t="shared" si="25"/>
        <v>8.4870000000000001</v>
      </c>
      <c r="I75" s="162"/>
      <c r="J75" s="161">
        <v>1965</v>
      </c>
      <c r="K75" s="153"/>
      <c r="L75" s="154">
        <f>VLOOKUP(J75,'Basisreihen Destatis 2024 B.''21'!$T$7:$W$125,3,FALSE)</f>
        <v>21.2</v>
      </c>
      <c r="M75" s="154">
        <f t="shared" si="36"/>
        <v>22.8</v>
      </c>
      <c r="N75" s="154"/>
      <c r="O75" s="154">
        <f>VLOOKUP(J75,'Basisreihen Destatis 2024 B.''21'!$K$7:$R$91,5,FALSE)</f>
        <v>82.4</v>
      </c>
      <c r="P75" s="154">
        <f t="shared" si="31"/>
        <v>110.3</v>
      </c>
      <c r="Q75" s="155">
        <f t="shared" si="15"/>
        <v>49.1</v>
      </c>
      <c r="R75" s="156">
        <f t="shared" si="26"/>
        <v>2.6293000000000002</v>
      </c>
      <c r="S75" s="162"/>
      <c r="T75" s="161">
        <v>1965</v>
      </c>
      <c r="U75" s="153"/>
      <c r="V75" s="154">
        <f>VLOOKUP(T75,'Basisreihen Destatis 2024 B.''21'!$T$7:$W$125,3,FALSE)</f>
        <v>21.2</v>
      </c>
      <c r="W75" s="154">
        <f t="shared" si="38"/>
        <v>22.8</v>
      </c>
      <c r="X75" s="154"/>
      <c r="Y75" s="154">
        <f>VLOOKUP(T75,'Basisreihen Destatis 2024 B.''21'!$K$7:$R$91,6,FALSE)</f>
        <v>101.3</v>
      </c>
      <c r="Z75" s="154">
        <f t="shared" si="32"/>
        <v>113</v>
      </c>
      <c r="AA75" s="154"/>
      <c r="AB75" s="154">
        <f>VLOOKUP(T75,'Basisreihen Destatis 2024 B.''21'!$K$7:$R$91,7,FALSE)</f>
        <v>40</v>
      </c>
      <c r="AC75" s="154">
        <f t="shared" si="34"/>
        <v>31.5</v>
      </c>
      <c r="AD75" s="155">
        <f t="shared" si="19"/>
        <v>39.4</v>
      </c>
      <c r="AE75" s="156">
        <f t="shared" si="27"/>
        <v>3.3452000000000002</v>
      </c>
      <c r="AG75" s="161">
        <v>1965</v>
      </c>
      <c r="AH75" s="153"/>
      <c r="AI75" s="154">
        <f>VLOOKUP(AG75,'Basisreihen Destatis 2024 B.''21'!$T$7:$W$125,3,FALSE)</f>
        <v>21.2</v>
      </c>
      <c r="AJ75" s="154">
        <f t="shared" si="37"/>
        <v>22.8</v>
      </c>
      <c r="AK75" s="154"/>
      <c r="AL75" s="154">
        <f>VLOOKUP(AG75,'Basisreihen Destatis 2024 B.''21'!$K$7:$R$91,8,FALSE)</f>
        <v>30</v>
      </c>
      <c r="AM75" s="154">
        <f t="shared" si="35"/>
        <v>31.3</v>
      </c>
      <c r="AN75" s="155">
        <f t="shared" si="22"/>
        <v>28.3</v>
      </c>
      <c r="AO75" s="156">
        <f t="shared" si="28"/>
        <v>4.5689000000000002</v>
      </c>
      <c r="AQ75" s="161">
        <v>1965</v>
      </c>
      <c r="AR75" s="153"/>
      <c r="AS75" s="154">
        <f>VLOOKUP(AQ75,'Basisreihen Destatis 2024 B.''21'!$K$7:$R$91,8,FALSE)</f>
        <v>30</v>
      </c>
      <c r="AT75" s="155">
        <f t="shared" si="33"/>
        <v>31.3</v>
      </c>
      <c r="AU75" s="156">
        <f t="shared" si="29"/>
        <v>4.0957999999999997</v>
      </c>
    </row>
    <row r="76" spans="1:47" x14ac:dyDescent="0.2">
      <c r="A76" s="232"/>
      <c r="B76" s="161">
        <v>1964</v>
      </c>
      <c r="C76" s="153"/>
      <c r="D76" s="154">
        <f>VLOOKUP(B76,'Basisreihen Destatis 2024 B.''21'!$T$7:$W$125,2,FALSE)</f>
        <v>13.7</v>
      </c>
      <c r="E76" s="154">
        <f t="shared" si="39"/>
        <v>14.8</v>
      </c>
      <c r="F76" s="154"/>
      <c r="G76" s="155">
        <f t="shared" si="30"/>
        <v>14.8</v>
      </c>
      <c r="H76" s="156">
        <f t="shared" si="25"/>
        <v>8.8310999999999993</v>
      </c>
      <c r="I76" s="162"/>
      <c r="J76" s="161">
        <v>1964</v>
      </c>
      <c r="K76" s="153"/>
      <c r="L76" s="154">
        <f>VLOOKUP(J76,'Basisreihen Destatis 2024 B.''21'!$T$7:$W$125,3,FALSE)</f>
        <v>21.7</v>
      </c>
      <c r="M76" s="154">
        <f t="shared" si="36"/>
        <v>23.3</v>
      </c>
      <c r="N76" s="154"/>
      <c r="O76" s="154">
        <f>VLOOKUP(J76,'Basisreihen Destatis 2024 B.''21'!$K$7:$R$91,5,FALSE)</f>
        <v>74</v>
      </c>
      <c r="P76" s="154">
        <f t="shared" si="31"/>
        <v>99.1</v>
      </c>
      <c r="Q76" s="155">
        <f t="shared" si="15"/>
        <v>46</v>
      </c>
      <c r="R76" s="156">
        <f t="shared" si="26"/>
        <v>2.8065000000000002</v>
      </c>
      <c r="S76" s="162"/>
      <c r="T76" s="161">
        <v>1964</v>
      </c>
      <c r="U76" s="153"/>
      <c r="V76" s="154">
        <f>VLOOKUP(T76,'Basisreihen Destatis 2024 B.''21'!$T$7:$W$125,3,FALSE)</f>
        <v>21.7</v>
      </c>
      <c r="W76" s="154">
        <f>ROUND(IF(U76&gt;0,U76,V76*$U$72/$V$72),1)</f>
        <v>23.3</v>
      </c>
      <c r="X76" s="154"/>
      <c r="Y76" s="154">
        <f>VLOOKUP(T76,'Basisreihen Destatis 2024 B.''21'!$K$7:$R$91,6,FALSE)</f>
        <v>92.4</v>
      </c>
      <c r="Z76" s="154">
        <f t="shared" si="32"/>
        <v>103.1</v>
      </c>
      <c r="AA76" s="154"/>
      <c r="AB76" s="154">
        <f>VLOOKUP(T76,'Basisreihen Destatis 2024 B.''21'!$K$7:$R$91,7,FALSE)</f>
        <v>38.6</v>
      </c>
      <c r="AC76" s="154">
        <f t="shared" si="34"/>
        <v>30.4</v>
      </c>
      <c r="AD76" s="155">
        <f t="shared" si="19"/>
        <v>37.799999999999997</v>
      </c>
      <c r="AE76" s="156">
        <f t="shared" si="27"/>
        <v>3.4868000000000001</v>
      </c>
      <c r="AG76" s="161">
        <v>1964</v>
      </c>
      <c r="AH76" s="153"/>
      <c r="AI76" s="154">
        <f>VLOOKUP(AG76,'Basisreihen Destatis 2024 B.''21'!$T$7:$W$125,3,FALSE)</f>
        <v>21.7</v>
      </c>
      <c r="AJ76" s="154">
        <f t="shared" si="37"/>
        <v>23.3</v>
      </c>
      <c r="AK76" s="154"/>
      <c r="AL76" s="154">
        <f>VLOOKUP(AG76,'Basisreihen Destatis 2024 B.''21'!$K$7:$R$91,8,FALSE)</f>
        <v>29.3</v>
      </c>
      <c r="AM76" s="154">
        <f t="shared" si="35"/>
        <v>30.5</v>
      </c>
      <c r="AN76" s="155">
        <f t="shared" si="22"/>
        <v>28</v>
      </c>
      <c r="AO76" s="156">
        <f t="shared" si="28"/>
        <v>4.6178999999999997</v>
      </c>
      <c r="AQ76" s="161">
        <v>1964</v>
      </c>
      <c r="AR76" s="153"/>
      <c r="AS76" s="154">
        <f>VLOOKUP(AQ76,'Basisreihen Destatis 2024 B.''21'!$K$7:$R$91,8,FALSE)</f>
        <v>29.3</v>
      </c>
      <c r="AT76" s="155">
        <f t="shared" si="33"/>
        <v>30.5</v>
      </c>
      <c r="AU76" s="156">
        <f t="shared" si="29"/>
        <v>4.2032999999999996</v>
      </c>
    </row>
    <row r="77" spans="1:47" x14ac:dyDescent="0.2">
      <c r="A77" s="232"/>
      <c r="B77" s="161">
        <v>1963</v>
      </c>
      <c r="C77" s="153"/>
      <c r="D77" s="154">
        <f>VLOOKUP(B77,'Basisreihen Destatis 2024 B.''21'!$T$7:$W$125,2,FALSE)</f>
        <v>13.2</v>
      </c>
      <c r="E77" s="154">
        <f t="shared" si="39"/>
        <v>14.3</v>
      </c>
      <c r="F77" s="154"/>
      <c r="G77" s="155">
        <f t="shared" si="30"/>
        <v>14.3</v>
      </c>
      <c r="H77" s="156">
        <f t="shared" si="25"/>
        <v>9.1399000000000008</v>
      </c>
      <c r="I77" s="162"/>
      <c r="J77" s="161">
        <v>1963</v>
      </c>
      <c r="K77" s="153"/>
      <c r="L77" s="154">
        <f>VLOOKUP(J77,'Basisreihen Destatis 2024 B.''21'!$T$7:$W$125,3,FALSE)</f>
        <v>21.4</v>
      </c>
      <c r="M77" s="154">
        <f t="shared" si="36"/>
        <v>23</v>
      </c>
      <c r="N77" s="154"/>
      <c r="O77" s="154">
        <f>VLOOKUP(J77,'Basisreihen Destatis 2024 B.''21'!$K$7:$R$91,5,FALSE)</f>
        <v>65.099999999999994</v>
      </c>
      <c r="P77" s="154">
        <f t="shared" si="31"/>
        <v>87.1</v>
      </c>
      <c r="Q77" s="155">
        <f t="shared" si="15"/>
        <v>42.2</v>
      </c>
      <c r="R77" s="156">
        <f t="shared" si="26"/>
        <v>3.0592000000000001</v>
      </c>
      <c r="S77" s="162"/>
      <c r="T77" s="161">
        <v>1963</v>
      </c>
      <c r="U77" s="153"/>
      <c r="V77" s="154">
        <f>VLOOKUP(T77,'Basisreihen Destatis 2024 B.''21'!$T$7:$W$125,3,FALSE)</f>
        <v>21.4</v>
      </c>
      <c r="W77" s="154">
        <f t="shared" si="38"/>
        <v>23</v>
      </c>
      <c r="X77" s="154"/>
      <c r="Y77" s="154">
        <f>VLOOKUP(T77,'Basisreihen Destatis 2024 B.''21'!$K$7:$R$91,6,FALSE)</f>
        <v>84.8</v>
      </c>
      <c r="Z77" s="154">
        <f t="shared" si="32"/>
        <v>94.6</v>
      </c>
      <c r="AA77" s="154"/>
      <c r="AB77" s="154">
        <f>VLOOKUP(T77,'Basisreihen Destatis 2024 B.''21'!$K$7:$R$91,7,FALSE)</f>
        <v>38.6</v>
      </c>
      <c r="AC77" s="154">
        <f t="shared" si="34"/>
        <v>30.4</v>
      </c>
      <c r="AD77" s="155">
        <f t="shared" si="19"/>
        <v>36.299999999999997</v>
      </c>
      <c r="AE77" s="156">
        <f t="shared" si="27"/>
        <v>3.6309</v>
      </c>
      <c r="AG77" s="161">
        <v>1963</v>
      </c>
      <c r="AH77" s="153"/>
      <c r="AI77" s="154">
        <f>VLOOKUP(AG77,'Basisreihen Destatis 2024 B.''21'!$T$7:$W$125,3,FALSE)</f>
        <v>21.4</v>
      </c>
      <c r="AJ77" s="154">
        <f t="shared" si="37"/>
        <v>23</v>
      </c>
      <c r="AK77" s="154"/>
      <c r="AL77" s="154">
        <f>VLOOKUP(AG77,'Basisreihen Destatis 2024 B.''21'!$K$7:$R$91,8,FALSE)</f>
        <v>28.8</v>
      </c>
      <c r="AM77" s="154">
        <f t="shared" si="35"/>
        <v>30</v>
      </c>
      <c r="AN77" s="155">
        <f t="shared" si="22"/>
        <v>27.6</v>
      </c>
      <c r="AO77" s="156">
        <f t="shared" si="28"/>
        <v>4.6848000000000001</v>
      </c>
      <c r="AQ77" s="161">
        <v>1963</v>
      </c>
      <c r="AR77" s="153"/>
      <c r="AS77" s="154">
        <f>VLOOKUP(AQ77,'Basisreihen Destatis 2024 B.''21'!$K$7:$R$91,8,FALSE)</f>
        <v>28.8</v>
      </c>
      <c r="AT77" s="155">
        <f t="shared" si="33"/>
        <v>30</v>
      </c>
      <c r="AU77" s="156">
        <f t="shared" si="29"/>
        <v>4.2732999999999999</v>
      </c>
    </row>
    <row r="78" spans="1:47" x14ac:dyDescent="0.2">
      <c r="A78" s="232"/>
      <c r="B78" s="161">
        <v>1962</v>
      </c>
      <c r="C78" s="153"/>
      <c r="D78" s="154">
        <f>VLOOKUP(B78,'Basisreihen Destatis 2024 B.''21'!$T$7:$W$125,2,FALSE)</f>
        <v>12.6</v>
      </c>
      <c r="E78" s="154">
        <f t="shared" si="39"/>
        <v>13.6</v>
      </c>
      <c r="F78" s="154"/>
      <c r="G78" s="155">
        <f t="shared" si="30"/>
        <v>13.6</v>
      </c>
      <c r="H78" s="156">
        <f t="shared" si="25"/>
        <v>9.6103000000000005</v>
      </c>
      <c r="I78" s="162"/>
      <c r="J78" s="161">
        <v>1962</v>
      </c>
      <c r="K78" s="153"/>
      <c r="L78" s="154">
        <f>VLOOKUP(J78,'Basisreihen Destatis 2024 B.''21'!$T$7:$W$125,3,FALSE)</f>
        <v>20.399999999999999</v>
      </c>
      <c r="M78" s="154">
        <f t="shared" si="36"/>
        <v>21.9</v>
      </c>
      <c r="N78" s="154"/>
      <c r="O78" s="154">
        <f>VLOOKUP(J78,'Basisreihen Destatis 2024 B.''21'!$K$7:$R$91,5,FALSE)</f>
        <v>65.900000000000006</v>
      </c>
      <c r="P78" s="154">
        <f t="shared" si="31"/>
        <v>88.2</v>
      </c>
      <c r="Q78" s="155">
        <f t="shared" si="15"/>
        <v>41.8</v>
      </c>
      <c r="R78" s="156">
        <f t="shared" si="26"/>
        <v>3.0884999999999998</v>
      </c>
      <c r="S78" s="162"/>
      <c r="T78" s="161">
        <v>1962</v>
      </c>
      <c r="U78" s="153"/>
      <c r="V78" s="154">
        <f>VLOOKUP(T78,'Basisreihen Destatis 2024 B.''21'!$T$7:$W$125,3,FALSE)</f>
        <v>20.399999999999999</v>
      </c>
      <c r="W78" s="154">
        <f t="shared" si="38"/>
        <v>21.9</v>
      </c>
      <c r="X78" s="154"/>
      <c r="Y78" s="154">
        <f>VLOOKUP(T78,'Basisreihen Destatis 2024 B.''21'!$K$7:$R$91,6,FALSE)</f>
        <v>89.2</v>
      </c>
      <c r="Z78" s="154">
        <f t="shared" si="32"/>
        <v>99.5</v>
      </c>
      <c r="AA78" s="154"/>
      <c r="AB78" s="154">
        <f>VLOOKUP(T78,'Basisreihen Destatis 2024 B.''21'!$K$7:$R$91,7,FALSE)</f>
        <v>39.1</v>
      </c>
      <c r="AC78" s="154">
        <f t="shared" si="34"/>
        <v>30.8</v>
      </c>
      <c r="AD78" s="155">
        <f t="shared" si="19"/>
        <v>36.700000000000003</v>
      </c>
      <c r="AE78" s="156">
        <f t="shared" si="27"/>
        <v>3.5912999999999999</v>
      </c>
      <c r="AG78" s="161">
        <v>1962</v>
      </c>
      <c r="AH78" s="153"/>
      <c r="AI78" s="154">
        <f>VLOOKUP(AG78,'Basisreihen Destatis 2024 B.''21'!$T$7:$W$125,3,FALSE)</f>
        <v>20.399999999999999</v>
      </c>
      <c r="AJ78" s="154">
        <f t="shared" si="37"/>
        <v>21.9</v>
      </c>
      <c r="AK78" s="154"/>
      <c r="AL78" s="154">
        <f>VLOOKUP(AG78,'Basisreihen Destatis 2024 B.''21'!$K$7:$R$91,8,FALSE)</f>
        <v>28.6</v>
      </c>
      <c r="AM78" s="154">
        <f t="shared" si="35"/>
        <v>29.8</v>
      </c>
      <c r="AN78" s="155">
        <f t="shared" si="22"/>
        <v>27</v>
      </c>
      <c r="AO78" s="156">
        <f t="shared" si="28"/>
        <v>4.7888999999999999</v>
      </c>
      <c r="AQ78" s="161">
        <v>1962</v>
      </c>
      <c r="AR78" s="153"/>
      <c r="AS78" s="154">
        <f>VLOOKUP(AQ78,'Basisreihen Destatis 2024 B.''21'!$K$7:$R$91,8,FALSE)</f>
        <v>28.6</v>
      </c>
      <c r="AT78" s="155">
        <f t="shared" si="33"/>
        <v>29.8</v>
      </c>
      <c r="AU78" s="156">
        <f t="shared" si="29"/>
        <v>4.3019999999999996</v>
      </c>
    </row>
    <row r="79" spans="1:47" x14ac:dyDescent="0.2">
      <c r="A79" s="232"/>
      <c r="B79" s="161">
        <v>1961</v>
      </c>
      <c r="C79" s="153"/>
      <c r="D79" s="154">
        <f>VLOOKUP(B79,'Basisreihen Destatis 2024 B.''21'!$T$7:$W$125,2,FALSE)</f>
        <v>11.7</v>
      </c>
      <c r="E79" s="154">
        <f t="shared" si="39"/>
        <v>12.7</v>
      </c>
      <c r="F79" s="154"/>
      <c r="G79" s="155">
        <f t="shared" si="30"/>
        <v>12.7</v>
      </c>
      <c r="H79" s="156">
        <f t="shared" si="25"/>
        <v>10.2913</v>
      </c>
      <c r="I79" s="162"/>
      <c r="J79" s="161">
        <v>1961</v>
      </c>
      <c r="K79" s="153"/>
      <c r="L79" s="154">
        <f>VLOOKUP(J79,'Basisreihen Destatis 2024 B.''21'!$T$7:$W$125,3,FALSE)</f>
        <v>19.2</v>
      </c>
      <c r="M79" s="154">
        <f t="shared" si="36"/>
        <v>20.6</v>
      </c>
      <c r="N79" s="154"/>
      <c r="O79" s="154">
        <f>VLOOKUP(J79,'Basisreihen Destatis 2024 B.''21'!$K$7:$R$91,5,FALSE)</f>
        <v>66.2</v>
      </c>
      <c r="P79" s="154">
        <f t="shared" si="31"/>
        <v>88.6</v>
      </c>
      <c r="Q79" s="155">
        <f t="shared" si="15"/>
        <v>41</v>
      </c>
      <c r="R79" s="156">
        <f t="shared" si="26"/>
        <v>3.1488</v>
      </c>
      <c r="S79" s="162"/>
      <c r="T79" s="161">
        <v>1961</v>
      </c>
      <c r="U79" s="153"/>
      <c r="V79" s="154">
        <f>VLOOKUP(T79,'Basisreihen Destatis 2024 B.''21'!$T$7:$W$125,3,FALSE)</f>
        <v>19.2</v>
      </c>
      <c r="W79" s="154">
        <f t="shared" si="38"/>
        <v>20.6</v>
      </c>
      <c r="X79" s="154"/>
      <c r="Y79" s="154">
        <f>VLOOKUP(T79,'Basisreihen Destatis 2024 B.''21'!$K$7:$R$91,6,FALSE)</f>
        <v>92.9</v>
      </c>
      <c r="Z79" s="154">
        <f t="shared" si="32"/>
        <v>103.7</v>
      </c>
      <c r="AA79" s="154"/>
      <c r="AB79" s="154">
        <f>VLOOKUP(T79,'Basisreihen Destatis 2024 B.''21'!$K$7:$R$91,7,FALSE)</f>
        <v>37</v>
      </c>
      <c r="AC79" s="154">
        <f t="shared" si="34"/>
        <v>29.1</v>
      </c>
      <c r="AD79" s="155">
        <f t="shared" si="19"/>
        <v>36</v>
      </c>
      <c r="AE79" s="156">
        <f t="shared" si="27"/>
        <v>3.6610999999999998</v>
      </c>
      <c r="AG79" s="161">
        <v>1961</v>
      </c>
      <c r="AH79" s="153"/>
      <c r="AI79" s="154">
        <f>VLOOKUP(AG79,'Basisreihen Destatis 2024 B.''21'!$T$7:$W$125,3,FALSE)</f>
        <v>19.2</v>
      </c>
      <c r="AJ79" s="154">
        <f t="shared" si="37"/>
        <v>20.6</v>
      </c>
      <c r="AK79" s="154"/>
      <c r="AL79" s="154">
        <f>VLOOKUP(AG79,'Basisreihen Destatis 2024 B.''21'!$K$7:$R$91,8,FALSE)</f>
        <v>28.5</v>
      </c>
      <c r="AM79" s="154">
        <f t="shared" si="35"/>
        <v>29.7</v>
      </c>
      <c r="AN79" s="155">
        <f t="shared" si="22"/>
        <v>26.5</v>
      </c>
      <c r="AO79" s="156">
        <f t="shared" si="28"/>
        <v>4.8792</v>
      </c>
      <c r="AQ79" s="161">
        <v>1961</v>
      </c>
      <c r="AR79" s="153"/>
      <c r="AS79" s="154">
        <f>VLOOKUP(AQ79,'Basisreihen Destatis 2024 B.''21'!$K$7:$R$91,8,FALSE)</f>
        <v>28.5</v>
      </c>
      <c r="AT79" s="155">
        <f t="shared" si="33"/>
        <v>29.7</v>
      </c>
      <c r="AU79" s="156">
        <f t="shared" si="29"/>
        <v>4.3164999999999996</v>
      </c>
    </row>
    <row r="80" spans="1:47" x14ac:dyDescent="0.2">
      <c r="A80" s="232"/>
      <c r="B80" s="161">
        <v>1960</v>
      </c>
      <c r="C80" s="153"/>
      <c r="D80" s="154">
        <f>VLOOKUP(B80,'Basisreihen Destatis 2024 B.''21'!$T$7:$W$125,2,FALSE)</f>
        <v>11</v>
      </c>
      <c r="E80" s="154">
        <f t="shared" si="39"/>
        <v>11.9</v>
      </c>
      <c r="F80" s="154"/>
      <c r="G80" s="155">
        <f t="shared" si="30"/>
        <v>11.9</v>
      </c>
      <c r="H80" s="156">
        <f t="shared" si="25"/>
        <v>10.9832</v>
      </c>
      <c r="I80" s="162"/>
      <c r="J80" s="161">
        <v>1960</v>
      </c>
      <c r="K80" s="153"/>
      <c r="L80" s="154">
        <f>VLOOKUP(J80,'Basisreihen Destatis 2024 B.''21'!$T$7:$W$125,3,FALSE)</f>
        <v>17.899999999999999</v>
      </c>
      <c r="M80" s="154">
        <f t="shared" si="36"/>
        <v>19.2</v>
      </c>
      <c r="N80" s="154"/>
      <c r="O80" s="154">
        <f>VLOOKUP(J80,'Basisreihen Destatis 2024 B.''21'!$K$7:$R$91,5,FALSE)</f>
        <v>70</v>
      </c>
      <c r="P80" s="154">
        <f t="shared" si="31"/>
        <v>93.7</v>
      </c>
      <c r="Q80" s="155">
        <f t="shared" si="15"/>
        <v>41.6</v>
      </c>
      <c r="R80" s="156">
        <f t="shared" si="26"/>
        <v>3.1034000000000002</v>
      </c>
      <c r="S80" s="162"/>
      <c r="T80" s="161">
        <v>1960</v>
      </c>
      <c r="U80" s="153"/>
      <c r="V80" s="154">
        <f>VLOOKUP(T80,'Basisreihen Destatis 2024 B.''21'!$T$7:$W$125,3,FALSE)</f>
        <v>17.899999999999999</v>
      </c>
      <c r="W80" s="154">
        <f t="shared" si="38"/>
        <v>19.2</v>
      </c>
      <c r="X80" s="154"/>
      <c r="Y80" s="154">
        <f>VLOOKUP(T80,'Basisreihen Destatis 2024 B.''21'!$K$7:$R$91,6,FALSE)</f>
        <v>95</v>
      </c>
      <c r="Z80" s="154">
        <f t="shared" si="32"/>
        <v>106</v>
      </c>
      <c r="AA80" s="154"/>
      <c r="AB80" s="154">
        <f>VLOOKUP(T80,'Basisreihen Destatis 2024 B.''21'!$K$7:$R$91,7,FALSE)</f>
        <v>35.6</v>
      </c>
      <c r="AC80" s="154">
        <f t="shared" si="34"/>
        <v>28</v>
      </c>
      <c r="AD80" s="155">
        <f t="shared" si="19"/>
        <v>35.299999999999997</v>
      </c>
      <c r="AE80" s="156">
        <f t="shared" si="27"/>
        <v>3.7336999999999998</v>
      </c>
      <c r="AG80" s="161">
        <v>1960</v>
      </c>
      <c r="AH80" s="153"/>
      <c r="AI80" s="154">
        <f>VLOOKUP(AG80,'Basisreihen Destatis 2024 B.''21'!$T$7:$W$125,3,FALSE)</f>
        <v>17.899999999999999</v>
      </c>
      <c r="AJ80" s="154">
        <f t="shared" si="37"/>
        <v>19.2</v>
      </c>
      <c r="AK80" s="154"/>
      <c r="AL80" s="154">
        <f>VLOOKUP(AG80,'Basisreihen Destatis 2024 B.''21'!$K$7:$R$91,8,FALSE)</f>
        <v>28.1</v>
      </c>
      <c r="AM80" s="154">
        <f t="shared" si="35"/>
        <v>29.3</v>
      </c>
      <c r="AN80" s="155">
        <f t="shared" si="22"/>
        <v>25.8</v>
      </c>
      <c r="AO80" s="156">
        <f t="shared" si="28"/>
        <v>5.0115999999999996</v>
      </c>
      <c r="AQ80" s="161">
        <v>1960</v>
      </c>
      <c r="AR80" s="153"/>
      <c r="AS80" s="154">
        <f>VLOOKUP(AQ80,'Basisreihen Destatis 2024 B.''21'!$K$7:$R$91,8,FALSE)</f>
        <v>28.1</v>
      </c>
      <c r="AT80" s="155">
        <f t="shared" si="33"/>
        <v>29.3</v>
      </c>
      <c r="AU80" s="156">
        <f t="shared" si="29"/>
        <v>4.3754</v>
      </c>
    </row>
    <row r="81" spans="1:47" x14ac:dyDescent="0.2">
      <c r="A81" s="232"/>
      <c r="B81" s="161">
        <v>1959</v>
      </c>
      <c r="C81" s="153"/>
      <c r="D81" s="154">
        <f>VLOOKUP(B81,'Basisreihen Destatis 2024 B.''21'!$T$7:$W$125,2,FALSE)</f>
        <v>10.3</v>
      </c>
      <c r="E81" s="154">
        <f t="shared" si="39"/>
        <v>11.1</v>
      </c>
      <c r="F81" s="154"/>
      <c r="G81" s="155">
        <f>ROUND(IF(E81&gt;0,E81,F81*$E$82/$F$82),1)</f>
        <v>11.1</v>
      </c>
      <c r="H81" s="156">
        <f t="shared" si="25"/>
        <v>11.774800000000001</v>
      </c>
      <c r="I81" s="162"/>
      <c r="J81" s="161">
        <v>1959</v>
      </c>
      <c r="K81" s="153"/>
      <c r="L81" s="154">
        <f>VLOOKUP(J81,'Basisreihen Destatis 2024 B.''21'!$T$7:$W$125,3,FALSE)</f>
        <v>16.600000000000001</v>
      </c>
      <c r="M81" s="154">
        <f t="shared" si="36"/>
        <v>17.8</v>
      </c>
      <c r="N81" s="154"/>
      <c r="O81" s="154">
        <f>VLOOKUP(J81,'Basisreihen Destatis 2024 B.''21'!$K$7:$R$91,5,FALSE)</f>
        <v>69.599999999999994</v>
      </c>
      <c r="P81" s="154">
        <f t="shared" si="31"/>
        <v>93.2</v>
      </c>
      <c r="Q81" s="155">
        <f t="shared" ref="Q81:Q82" si="40">ROUND(0.7*M81+0.3*P81,1)</f>
        <v>40.4</v>
      </c>
      <c r="R81" s="156">
        <f t="shared" si="26"/>
        <v>3.1955</v>
      </c>
      <c r="S81" s="162"/>
      <c r="T81" s="161">
        <v>1959</v>
      </c>
      <c r="U81" s="153"/>
      <c r="V81" s="154">
        <f>VLOOKUP(T81,'Basisreihen Destatis 2024 B.''21'!$T$7:$W$125,3,FALSE)</f>
        <v>16.600000000000001</v>
      </c>
      <c r="W81" s="154">
        <f t="shared" si="38"/>
        <v>17.8</v>
      </c>
      <c r="X81" s="154"/>
      <c r="Y81" s="154">
        <f>VLOOKUP(T81,'Basisreihen Destatis 2024 B.''21'!$K$7:$R$91,6,FALSE)</f>
        <v>93</v>
      </c>
      <c r="Z81" s="154">
        <f t="shared" si="32"/>
        <v>103.8</v>
      </c>
      <c r="AA81" s="154"/>
      <c r="AB81" s="154">
        <f>VLOOKUP(T81,'Basisreihen Destatis 2024 B.''21'!$K$7:$R$91,7,FALSE)</f>
        <v>34.200000000000003</v>
      </c>
      <c r="AC81" s="154">
        <f t="shared" si="34"/>
        <v>26.9</v>
      </c>
      <c r="AD81" s="155">
        <f t="shared" ref="AD81:AD82" si="41">ROUND(0.5*W81+0.15*Z81+0.35*AC81,1)</f>
        <v>33.9</v>
      </c>
      <c r="AE81" s="156">
        <f t="shared" si="27"/>
        <v>3.8879000000000001</v>
      </c>
      <c r="AG81" s="161">
        <v>1959</v>
      </c>
      <c r="AH81" s="153"/>
      <c r="AI81" s="154">
        <f>VLOOKUP(AG81,'Basisreihen Destatis 2024 B.''21'!$T$7:$W$125,3,FALSE)</f>
        <v>16.600000000000001</v>
      </c>
      <c r="AJ81" s="154">
        <f t="shared" si="37"/>
        <v>17.8</v>
      </c>
      <c r="AK81" s="154"/>
      <c r="AL81" s="154">
        <f>VLOOKUP(AG81,'Basisreihen Destatis 2024 B.''21'!$K$7:$R$91,8,FALSE)</f>
        <v>27.8</v>
      </c>
      <c r="AM81" s="154">
        <f t="shared" si="35"/>
        <v>29</v>
      </c>
      <c r="AN81" s="155">
        <f t="shared" ref="AN81:AN82" si="42">ROUND(0.35*AJ81+0.65*AM81,1)</f>
        <v>25.1</v>
      </c>
      <c r="AO81" s="156">
        <f t="shared" si="28"/>
        <v>5.1513999999999998</v>
      </c>
      <c r="AQ81" s="161">
        <v>1959</v>
      </c>
      <c r="AR81" s="153"/>
      <c r="AS81" s="154">
        <f>VLOOKUP(AQ81,'Basisreihen Destatis 2024 B.''21'!$K$7:$R$91,8,FALSE)</f>
        <v>27.8</v>
      </c>
      <c r="AT81" s="155">
        <f t="shared" si="33"/>
        <v>29</v>
      </c>
      <c r="AU81" s="156">
        <f t="shared" si="29"/>
        <v>4.4207000000000001</v>
      </c>
    </row>
    <row r="82" spans="1:47" x14ac:dyDescent="0.2">
      <c r="A82" s="232"/>
      <c r="B82" s="161">
        <v>1958</v>
      </c>
      <c r="C82" s="153"/>
      <c r="D82" s="154">
        <f>VLOOKUP(B82,'Basisreihen Destatis 2024 B.''21'!$T$7:$W$125,2,FALSE)</f>
        <v>10</v>
      </c>
      <c r="E82" s="154">
        <f>ROUND(IF(C82&gt;0,C82,D82*$C$72/$D$72),1)</f>
        <v>10.8</v>
      </c>
      <c r="F82" s="163">
        <f>VLOOKUP(B82,'Basisreihen Destatis 2024 B.''21'!$T$61:$W$125,4,FALSE)</f>
        <v>3.4689999999999999</v>
      </c>
      <c r="G82" s="155">
        <f>ROUND(IF(E82&gt;0,E82,F82*$E$82/$F$82),1)</f>
        <v>10.8</v>
      </c>
      <c r="H82" s="156">
        <f t="shared" ref="H82:H98" si="43">ROUND($G$16/G82,4)</f>
        <v>12.101900000000001</v>
      </c>
      <c r="I82" s="162"/>
      <c r="J82" s="165">
        <v>1958</v>
      </c>
      <c r="K82" s="166"/>
      <c r="L82" s="167">
        <f>VLOOKUP(J82,'Basisreihen Destatis 2024 B.''21'!$T$7:$W$125,3,FALSE)</f>
        <v>15.4</v>
      </c>
      <c r="M82" s="167">
        <f t="shared" si="36"/>
        <v>16.5</v>
      </c>
      <c r="N82" s="167"/>
      <c r="O82" s="167">
        <f>VLOOKUP(J82,'Basisreihen Destatis 2024 B.''21'!$K$7:$R$91,5,FALSE)</f>
        <v>68.3</v>
      </c>
      <c r="P82" s="167">
        <f t="shared" si="31"/>
        <v>91.4</v>
      </c>
      <c r="Q82" s="170">
        <f t="shared" si="40"/>
        <v>39</v>
      </c>
      <c r="R82" s="171">
        <f t="shared" ref="R82" si="44">ROUND($Q$16/Q82,4)</f>
        <v>3.3102999999999998</v>
      </c>
      <c r="S82" s="162"/>
      <c r="T82" s="165">
        <v>1958</v>
      </c>
      <c r="U82" s="166"/>
      <c r="V82" s="167">
        <f>VLOOKUP(T82,'Basisreihen Destatis 2024 B.''21'!$T$7:$W$125,3,FALSE)</f>
        <v>15.4</v>
      </c>
      <c r="W82" s="167">
        <f>ROUND(IF(U82&gt;0,U82,V82*$U$72/$V$72),1)</f>
        <v>16.5</v>
      </c>
      <c r="X82" s="167"/>
      <c r="Y82" s="167">
        <f>VLOOKUP(T82,'Basisreihen Destatis 2024 B.''21'!$K$7:$R$91,6,FALSE)</f>
        <v>91.1</v>
      </c>
      <c r="Z82" s="167">
        <f t="shared" si="32"/>
        <v>101.7</v>
      </c>
      <c r="AA82" s="167"/>
      <c r="AB82" s="167">
        <f>VLOOKUP(T82,'Basisreihen Destatis 2024 B.''21'!$K$7:$R$91,7,FALSE)</f>
        <v>35</v>
      </c>
      <c r="AC82" s="167">
        <f t="shared" si="34"/>
        <v>27.6</v>
      </c>
      <c r="AD82" s="170">
        <f t="shared" si="41"/>
        <v>33.200000000000003</v>
      </c>
      <c r="AE82" s="171">
        <f t="shared" ref="AE82" si="45">ROUND($AD$16/AD82,4)</f>
        <v>3.9699</v>
      </c>
      <c r="AG82" s="165">
        <v>1958</v>
      </c>
      <c r="AH82" s="166"/>
      <c r="AI82" s="167">
        <f>VLOOKUP(AG82,'Basisreihen Destatis 2024 B.''21'!$T$7:$W$125,3,FALSE)</f>
        <v>15.4</v>
      </c>
      <c r="AJ82" s="167">
        <f t="shared" si="37"/>
        <v>16.5</v>
      </c>
      <c r="AK82" s="167"/>
      <c r="AL82" s="167">
        <f>VLOOKUP(AG82,'Basisreihen Destatis 2024 B.''21'!$K$7:$R$91,8,FALSE)</f>
        <v>27.9</v>
      </c>
      <c r="AM82" s="167">
        <f t="shared" si="35"/>
        <v>29.1</v>
      </c>
      <c r="AN82" s="170">
        <f t="shared" si="42"/>
        <v>24.7</v>
      </c>
      <c r="AO82" s="171">
        <f t="shared" ref="AO82" si="46">ROUND($AN$16/AN82,4)</f>
        <v>5.2347999999999999</v>
      </c>
      <c r="AQ82" s="161">
        <v>1958</v>
      </c>
      <c r="AR82" s="153"/>
      <c r="AS82" s="154">
        <f>VLOOKUP(AQ82,'Basisreihen Destatis 2024 B.''21'!$K$7:$R$91,8,FALSE)</f>
        <v>27.9</v>
      </c>
      <c r="AT82" s="155">
        <f t="shared" si="33"/>
        <v>29.1</v>
      </c>
      <c r="AU82" s="156">
        <f t="shared" ref="AU82:AU91" si="47">ROUND($AT$16/AT82,4)</f>
        <v>4.4055</v>
      </c>
    </row>
    <row r="83" spans="1:47" x14ac:dyDescent="0.2">
      <c r="A83" s="232"/>
      <c r="B83" s="161">
        <v>1957</v>
      </c>
      <c r="C83" s="153"/>
      <c r="D83" s="154"/>
      <c r="E83" s="154"/>
      <c r="F83" s="163">
        <f>VLOOKUP(B83,'Basisreihen Destatis 2024 B.''21'!$T$61:$W$125,4,FALSE)</f>
        <v>3.3610000000000002</v>
      </c>
      <c r="G83" s="155">
        <f>ROUND(IF(E83&gt;0,E83,F83*$E$82/$F$82),1)</f>
        <v>10.5</v>
      </c>
      <c r="H83" s="156">
        <f t="shared" si="43"/>
        <v>12.4476</v>
      </c>
      <c r="K83" s="231"/>
      <c r="L83" s="231"/>
      <c r="M83" s="231"/>
      <c r="N83" s="231"/>
      <c r="O83" s="231"/>
      <c r="P83" s="231"/>
      <c r="Q83" s="231"/>
      <c r="U83" s="231"/>
      <c r="V83" s="231"/>
      <c r="W83" s="231"/>
      <c r="X83" s="231"/>
      <c r="Y83" s="231"/>
      <c r="Z83" s="231"/>
      <c r="AA83" s="231"/>
      <c r="AB83" s="231"/>
      <c r="AC83" s="231"/>
      <c r="AD83" s="231"/>
      <c r="AQ83" s="161">
        <v>1957</v>
      </c>
      <c r="AR83" s="153"/>
      <c r="AS83" s="154">
        <f>VLOOKUP(AQ83,'Basisreihen Destatis 2024 B.''21'!$K$7:$R$91,8,FALSE)</f>
        <v>28.1</v>
      </c>
      <c r="AT83" s="155">
        <f t="shared" si="33"/>
        <v>29.3</v>
      </c>
      <c r="AU83" s="156">
        <f t="shared" si="47"/>
        <v>4.3754</v>
      </c>
    </row>
    <row r="84" spans="1:47" x14ac:dyDescent="0.2">
      <c r="A84" s="232"/>
      <c r="B84" s="161">
        <v>1956</v>
      </c>
      <c r="C84" s="153"/>
      <c r="D84" s="154"/>
      <c r="E84" s="154"/>
      <c r="F84" s="163">
        <f>VLOOKUP(B84,'Basisreihen Destatis 2024 B.''21'!$T$61:$W$125,4,FALSE)</f>
        <v>3.2450000000000001</v>
      </c>
      <c r="G84" s="155">
        <f t="shared" si="30"/>
        <v>10.1</v>
      </c>
      <c r="H84" s="156">
        <f t="shared" si="43"/>
        <v>12.9406</v>
      </c>
      <c r="K84" s="231"/>
      <c r="L84" s="231"/>
      <c r="M84" s="231"/>
      <c r="N84" s="231"/>
      <c r="O84" s="231"/>
      <c r="P84" s="231"/>
      <c r="Q84" s="231"/>
      <c r="R84" s="232"/>
      <c r="U84" s="231"/>
      <c r="V84" s="231"/>
      <c r="W84" s="231"/>
      <c r="X84" s="231"/>
      <c r="Y84" s="231"/>
      <c r="Z84" s="231"/>
      <c r="AA84" s="231"/>
      <c r="AB84" s="231"/>
      <c r="AC84" s="231"/>
      <c r="AD84" s="231"/>
      <c r="AE84" s="232"/>
      <c r="AQ84" s="161">
        <v>1956</v>
      </c>
      <c r="AR84" s="153"/>
      <c r="AS84" s="154">
        <f>VLOOKUP(AQ84,'Basisreihen Destatis 2024 B.''21'!$K$7:$R$91,8,FALSE)</f>
        <v>27.6</v>
      </c>
      <c r="AT84" s="155">
        <f t="shared" si="33"/>
        <v>28.8</v>
      </c>
      <c r="AU84" s="156">
        <f t="shared" si="47"/>
        <v>4.4513999999999996</v>
      </c>
    </row>
    <row r="85" spans="1:47" x14ac:dyDescent="0.2">
      <c r="A85" s="232"/>
      <c r="B85" s="161">
        <v>1955</v>
      </c>
      <c r="C85" s="153"/>
      <c r="D85" s="154"/>
      <c r="E85" s="154"/>
      <c r="F85" s="163">
        <f>VLOOKUP(B85,'Basisreihen Destatis 2024 B.''21'!$T$61:$W$125,4,FALSE)</f>
        <v>3.1629999999999998</v>
      </c>
      <c r="G85" s="155">
        <f t="shared" si="30"/>
        <v>9.8000000000000007</v>
      </c>
      <c r="H85" s="156">
        <f t="shared" si="43"/>
        <v>13.3367</v>
      </c>
      <c r="K85" s="231"/>
      <c r="L85" s="231"/>
      <c r="M85" s="231"/>
      <c r="N85" s="231"/>
      <c r="O85" s="231"/>
      <c r="P85" s="231"/>
      <c r="Q85" s="231"/>
      <c r="R85" s="232"/>
      <c r="U85" s="231"/>
      <c r="V85" s="231"/>
      <c r="W85" s="231"/>
      <c r="X85" s="231"/>
      <c r="Y85" s="231"/>
      <c r="Z85" s="231"/>
      <c r="AA85" s="231"/>
      <c r="AB85" s="231"/>
      <c r="AC85" s="231"/>
      <c r="AD85" s="231"/>
      <c r="AE85" s="232"/>
      <c r="AQ85" s="161">
        <v>1955</v>
      </c>
      <c r="AR85" s="153"/>
      <c r="AS85" s="154">
        <f>VLOOKUP(AQ85,'Basisreihen Destatis 2024 B.''21'!$K$7:$R$91,8,FALSE)</f>
        <v>27.1</v>
      </c>
      <c r="AT85" s="155">
        <f t="shared" si="33"/>
        <v>28.2</v>
      </c>
      <c r="AU85" s="156">
        <f t="shared" si="47"/>
        <v>4.5461</v>
      </c>
    </row>
    <row r="86" spans="1:47" x14ac:dyDescent="0.2">
      <c r="A86" s="232"/>
      <c r="B86" s="161">
        <v>1954</v>
      </c>
      <c r="C86" s="153"/>
      <c r="D86" s="154"/>
      <c r="E86" s="154"/>
      <c r="F86" s="163">
        <f>VLOOKUP(B86,'Basisreihen Destatis 2024 B.''21'!$T$61:$W$125,4,FALSE)</f>
        <v>3</v>
      </c>
      <c r="G86" s="155">
        <f t="shared" si="30"/>
        <v>9.3000000000000007</v>
      </c>
      <c r="H86" s="156">
        <f t="shared" si="43"/>
        <v>14.053800000000001</v>
      </c>
      <c r="K86" s="231"/>
      <c r="L86" s="231"/>
      <c r="M86" s="231"/>
      <c r="N86" s="231"/>
      <c r="O86" s="231"/>
      <c r="P86" s="231"/>
      <c r="Q86" s="231"/>
      <c r="R86" s="232"/>
      <c r="U86" s="231"/>
      <c r="V86" s="231"/>
      <c r="W86" s="231"/>
      <c r="X86" s="231"/>
      <c r="Y86" s="231"/>
      <c r="Z86" s="231"/>
      <c r="AA86" s="231"/>
      <c r="AB86" s="231"/>
      <c r="AC86" s="231"/>
      <c r="AD86" s="231"/>
      <c r="AE86" s="232"/>
      <c r="AQ86" s="161">
        <v>1954</v>
      </c>
      <c r="AR86" s="153"/>
      <c r="AS86" s="154">
        <f>VLOOKUP(AQ86,'Basisreihen Destatis 2024 B.''21'!$K$7:$R$91,8,FALSE)</f>
        <v>26.6</v>
      </c>
      <c r="AT86" s="155">
        <f t="shared" si="33"/>
        <v>27.7</v>
      </c>
      <c r="AU86" s="156">
        <f t="shared" si="47"/>
        <v>4.6281999999999996</v>
      </c>
    </row>
    <row r="87" spans="1:47" x14ac:dyDescent="0.2">
      <c r="A87" s="232"/>
      <c r="B87" s="161">
        <v>1953</v>
      </c>
      <c r="C87" s="153"/>
      <c r="D87" s="154"/>
      <c r="E87" s="154"/>
      <c r="F87" s="163">
        <f>VLOOKUP(B87,'Basisreihen Destatis 2024 B.''21'!$T$61:$W$125,4,FALSE)</f>
        <v>2.9860000000000002</v>
      </c>
      <c r="G87" s="155">
        <f t="shared" si="30"/>
        <v>9.3000000000000007</v>
      </c>
      <c r="H87" s="156">
        <f t="shared" si="43"/>
        <v>14.053800000000001</v>
      </c>
      <c r="K87" s="231"/>
      <c r="L87" s="231"/>
      <c r="M87" s="231"/>
      <c r="N87" s="231"/>
      <c r="O87" s="231"/>
      <c r="P87" s="231"/>
      <c r="Q87" s="231"/>
      <c r="R87" s="232"/>
      <c r="U87" s="231"/>
      <c r="V87" s="231"/>
      <c r="W87" s="231"/>
      <c r="X87" s="231"/>
      <c r="Y87" s="231"/>
      <c r="Z87" s="231"/>
      <c r="AA87" s="231"/>
      <c r="AB87" s="231"/>
      <c r="AC87" s="231"/>
      <c r="AD87" s="231"/>
      <c r="AE87" s="232"/>
      <c r="AQ87" s="161">
        <v>1953</v>
      </c>
      <c r="AR87" s="153"/>
      <c r="AS87" s="154">
        <f>VLOOKUP(AQ87,'Basisreihen Destatis 2024 B.''21'!$K$7:$R$91,8,FALSE)</f>
        <v>27.1</v>
      </c>
      <c r="AT87" s="155">
        <f t="shared" si="33"/>
        <v>28.2</v>
      </c>
      <c r="AU87" s="156">
        <f t="shared" si="47"/>
        <v>4.5461</v>
      </c>
    </row>
    <row r="88" spans="1:47" x14ac:dyDescent="0.2">
      <c r="A88" s="232"/>
      <c r="B88" s="161">
        <v>1952</v>
      </c>
      <c r="C88" s="153"/>
      <c r="D88" s="154"/>
      <c r="E88" s="154"/>
      <c r="F88" s="163">
        <f>VLOOKUP(B88,'Basisreihen Destatis 2024 B.''21'!$T$61:$W$125,4,FALSE)</f>
        <v>3.0880000000000001</v>
      </c>
      <c r="G88" s="155">
        <f t="shared" si="30"/>
        <v>9.6</v>
      </c>
      <c r="H88" s="156">
        <f t="shared" si="43"/>
        <v>13.614599999999999</v>
      </c>
      <c r="K88" s="231"/>
      <c r="L88" s="231"/>
      <c r="M88" s="231"/>
      <c r="N88" s="231"/>
      <c r="O88" s="231"/>
      <c r="P88" s="231"/>
      <c r="Q88" s="231"/>
      <c r="R88" s="232"/>
      <c r="U88" s="231"/>
      <c r="V88" s="231"/>
      <c r="W88" s="231"/>
      <c r="X88" s="231"/>
      <c r="Y88" s="231"/>
      <c r="Z88" s="231"/>
      <c r="AA88" s="231"/>
      <c r="AB88" s="231"/>
      <c r="AC88" s="231"/>
      <c r="AD88" s="231"/>
      <c r="AE88" s="232"/>
      <c r="AQ88" s="161">
        <v>1952</v>
      </c>
      <c r="AR88" s="153"/>
      <c r="AS88" s="154">
        <f>VLOOKUP(AQ88,'Basisreihen Destatis 2024 B.''21'!$K$7:$R$91,8,FALSE)</f>
        <v>27.8</v>
      </c>
      <c r="AT88" s="155">
        <f>ROUND(IF(AR88&gt;0,AR88,AS88*$AR$64/$AS$64),1)</f>
        <v>29</v>
      </c>
      <c r="AU88" s="156">
        <f t="shared" si="47"/>
        <v>4.4207000000000001</v>
      </c>
    </row>
    <row r="89" spans="1:47" x14ac:dyDescent="0.2">
      <c r="A89" s="232"/>
      <c r="B89" s="161">
        <v>1951</v>
      </c>
      <c r="C89" s="153"/>
      <c r="D89" s="154"/>
      <c r="E89" s="154"/>
      <c r="F89" s="163">
        <f>VLOOKUP(B89,'Basisreihen Destatis 2024 B.''21'!$T$61:$W$125,4,FALSE)</f>
        <v>2.8980000000000001</v>
      </c>
      <c r="G89" s="155">
        <f>ROUND(IF(E89&gt;0,E89,F89*$E$82/$F$82),1)</f>
        <v>9</v>
      </c>
      <c r="H89" s="156">
        <f t="shared" si="43"/>
        <v>14.5222</v>
      </c>
      <c r="K89" s="231"/>
      <c r="L89" s="231"/>
      <c r="M89" s="231"/>
      <c r="N89" s="231"/>
      <c r="O89" s="231"/>
      <c r="P89" s="231"/>
      <c r="Q89" s="231"/>
      <c r="R89" s="232"/>
      <c r="U89" s="231"/>
      <c r="V89" s="231"/>
      <c r="W89" s="231"/>
      <c r="X89" s="231"/>
      <c r="Y89" s="231"/>
      <c r="Z89" s="231"/>
      <c r="AA89" s="231"/>
      <c r="AB89" s="231"/>
      <c r="AC89" s="231"/>
      <c r="AD89" s="231"/>
      <c r="AE89" s="232"/>
      <c r="AQ89" s="161">
        <v>1951</v>
      </c>
      <c r="AR89" s="153"/>
      <c r="AS89" s="154">
        <f>VLOOKUP(AQ89,'Basisreihen Destatis 2024 B.''21'!$K$7:$R$91,8,FALSE)</f>
        <v>27.1</v>
      </c>
      <c r="AT89" s="155">
        <f t="shared" si="33"/>
        <v>28.2</v>
      </c>
      <c r="AU89" s="156">
        <f t="shared" si="47"/>
        <v>4.5461</v>
      </c>
    </row>
    <row r="90" spans="1:47" x14ac:dyDescent="0.2">
      <c r="A90" s="232"/>
      <c r="B90" s="161">
        <v>1950</v>
      </c>
      <c r="C90" s="153"/>
      <c r="D90" s="154"/>
      <c r="E90" s="154"/>
      <c r="F90" s="163">
        <f>VLOOKUP(B90,'Basisreihen Destatis 2024 B.''21'!$T$61:$W$125,4,FALSE)</f>
        <v>2.5030000000000001</v>
      </c>
      <c r="G90" s="155">
        <f t="shared" ref="G90:G98" si="48">ROUND(IF(E90&gt;0,E90,F90*$E$82/$F$82),1)</f>
        <v>7.8</v>
      </c>
      <c r="H90" s="156">
        <f t="shared" si="43"/>
        <v>16.756399999999999</v>
      </c>
      <c r="K90" s="231"/>
      <c r="L90" s="231"/>
      <c r="M90" s="231"/>
      <c r="N90" s="231"/>
      <c r="O90" s="231"/>
      <c r="P90" s="231"/>
      <c r="Q90" s="231"/>
      <c r="R90" s="232"/>
      <c r="U90" s="231"/>
      <c r="V90" s="231"/>
      <c r="W90" s="231"/>
      <c r="X90" s="231"/>
      <c r="Y90" s="231"/>
      <c r="Z90" s="231"/>
      <c r="AA90" s="231"/>
      <c r="AB90" s="231"/>
      <c r="AC90" s="231"/>
      <c r="AD90" s="231"/>
      <c r="AE90" s="232"/>
      <c r="AQ90" s="161">
        <v>1950</v>
      </c>
      <c r="AR90" s="153"/>
      <c r="AS90" s="154">
        <f>VLOOKUP(AQ90,'Basisreihen Destatis 2024 B.''21'!$K$7:$R$91,8,FALSE)</f>
        <v>22.9</v>
      </c>
      <c r="AT90" s="155">
        <f t="shared" si="33"/>
        <v>23.9</v>
      </c>
      <c r="AU90" s="156">
        <f t="shared" si="47"/>
        <v>5.3639999999999999</v>
      </c>
    </row>
    <row r="91" spans="1:47" x14ac:dyDescent="0.2">
      <c r="A91" s="232"/>
      <c r="B91" s="161">
        <v>1949</v>
      </c>
      <c r="C91" s="153"/>
      <c r="D91" s="154"/>
      <c r="E91" s="154"/>
      <c r="F91" s="163">
        <f>VLOOKUP(B91,'Basisreihen Destatis 2024 B.''21'!$T$61:$W$125,4,FALSE)</f>
        <v>2.6259999999999999</v>
      </c>
      <c r="G91" s="155">
        <f t="shared" si="48"/>
        <v>8.1999999999999993</v>
      </c>
      <c r="H91" s="156">
        <f t="shared" si="43"/>
        <v>15.939</v>
      </c>
      <c r="K91" s="231"/>
      <c r="L91" s="231"/>
      <c r="M91" s="231"/>
      <c r="N91" s="231"/>
      <c r="O91" s="231"/>
      <c r="P91" s="231"/>
      <c r="Q91" s="231"/>
      <c r="R91" s="232"/>
      <c r="U91" s="231"/>
      <c r="V91" s="231"/>
      <c r="W91" s="231"/>
      <c r="X91" s="231"/>
      <c r="Y91" s="231"/>
      <c r="Z91" s="231"/>
      <c r="AA91" s="231"/>
      <c r="AB91" s="231"/>
      <c r="AC91" s="231"/>
      <c r="AD91" s="231"/>
      <c r="AE91" s="232"/>
      <c r="AQ91" s="165">
        <v>1949</v>
      </c>
      <c r="AR91" s="166"/>
      <c r="AS91" s="167">
        <f>VLOOKUP(AQ91,'Basisreihen Destatis 2024 B.''21'!$K$7:$R$91,8,FALSE)</f>
        <v>23.5</v>
      </c>
      <c r="AT91" s="170">
        <f>ROUND(IF(AR91&gt;0,AR91,AS91*$AR$64/$AS$64),1)</f>
        <v>24.5</v>
      </c>
      <c r="AU91" s="171">
        <f t="shared" si="47"/>
        <v>5.2327000000000004</v>
      </c>
    </row>
    <row r="92" spans="1:47" x14ac:dyDescent="0.2">
      <c r="A92" s="232"/>
      <c r="B92" s="161">
        <v>1948</v>
      </c>
      <c r="C92" s="153"/>
      <c r="D92" s="154"/>
      <c r="E92" s="154"/>
      <c r="F92" s="163">
        <f>VLOOKUP(B92,'Basisreihen Destatis 2024 B.''21'!$T$61:$W$125,4,FALSE)</f>
        <v>2.3199999999999998</v>
      </c>
      <c r="G92" s="155">
        <f t="shared" si="48"/>
        <v>7.2</v>
      </c>
      <c r="H92" s="156">
        <f t="shared" si="43"/>
        <v>18.152799999999999</v>
      </c>
      <c r="K92" s="231"/>
      <c r="L92" s="231"/>
      <c r="M92" s="231"/>
      <c r="N92" s="231"/>
      <c r="O92" s="231"/>
      <c r="P92" s="231"/>
      <c r="Q92" s="231"/>
      <c r="R92" s="232"/>
      <c r="U92" s="231"/>
      <c r="V92" s="231"/>
      <c r="W92" s="231"/>
      <c r="X92" s="231"/>
      <c r="Y92" s="231"/>
      <c r="Z92" s="231"/>
      <c r="AA92" s="231"/>
      <c r="AB92" s="231"/>
      <c r="AC92" s="231"/>
      <c r="AD92" s="231"/>
      <c r="AE92" s="232"/>
    </row>
    <row r="93" spans="1:47" x14ac:dyDescent="0.2">
      <c r="A93" s="232"/>
      <c r="B93" s="161">
        <v>1947</v>
      </c>
      <c r="C93" s="153"/>
      <c r="D93" s="154"/>
      <c r="E93" s="154"/>
      <c r="F93" s="163">
        <f>VLOOKUP(B93,'Basisreihen Destatis 2024 B.''21'!$T$61:$W$125,4,FALSE)</f>
        <v>2.129</v>
      </c>
      <c r="G93" s="155">
        <f t="shared" si="48"/>
        <v>6.6</v>
      </c>
      <c r="H93" s="156">
        <f t="shared" si="43"/>
        <v>19.803000000000001</v>
      </c>
      <c r="K93" s="231"/>
      <c r="L93" s="231"/>
      <c r="M93" s="231"/>
      <c r="N93" s="231"/>
      <c r="O93" s="231"/>
      <c r="P93" s="231"/>
      <c r="Q93" s="231"/>
      <c r="R93" s="232"/>
      <c r="U93" s="231"/>
      <c r="V93" s="231"/>
      <c r="W93" s="231"/>
      <c r="X93" s="231"/>
      <c r="Y93" s="231"/>
      <c r="Z93" s="231"/>
      <c r="AA93" s="231"/>
      <c r="AB93" s="231"/>
      <c r="AC93" s="231"/>
      <c r="AD93" s="231"/>
      <c r="AE93" s="232"/>
      <c r="AU93" s="162"/>
    </row>
    <row r="94" spans="1:47" x14ac:dyDescent="0.2">
      <c r="A94" s="232"/>
      <c r="B94" s="161">
        <v>1946</v>
      </c>
      <c r="C94" s="153"/>
      <c r="D94" s="154"/>
      <c r="E94" s="154"/>
      <c r="F94" s="163">
        <f>VLOOKUP(B94,'Basisreihen Destatis 2024 B.''21'!$T$61:$W$125,4,FALSE)</f>
        <v>1.823</v>
      </c>
      <c r="G94" s="155">
        <f t="shared" si="48"/>
        <v>5.7</v>
      </c>
      <c r="H94" s="156">
        <f t="shared" si="43"/>
        <v>22.9298</v>
      </c>
      <c r="K94" s="231"/>
      <c r="L94" s="231"/>
      <c r="M94" s="231"/>
      <c r="N94" s="231"/>
      <c r="O94" s="231"/>
      <c r="P94" s="231"/>
      <c r="Q94" s="231"/>
      <c r="R94" s="232"/>
      <c r="U94" s="231"/>
      <c r="V94" s="231"/>
      <c r="W94" s="231"/>
      <c r="X94" s="231"/>
      <c r="Y94" s="231"/>
      <c r="Z94" s="231"/>
      <c r="AA94" s="231"/>
      <c r="AB94" s="231"/>
      <c r="AC94" s="231"/>
      <c r="AD94" s="231"/>
      <c r="AE94" s="232"/>
      <c r="AS94" s="232"/>
      <c r="AU94" s="162"/>
    </row>
    <row r="95" spans="1:47" x14ac:dyDescent="0.2">
      <c r="A95" s="232"/>
      <c r="B95" s="161">
        <v>1945</v>
      </c>
      <c r="C95" s="153"/>
      <c r="D95" s="154"/>
      <c r="E95" s="154"/>
      <c r="F95" s="163">
        <f>VLOOKUP(B95,'Basisreihen Destatis 2024 B.''21'!$T$61:$W$125,4,FALSE)</f>
        <v>1.7070000000000001</v>
      </c>
      <c r="G95" s="155">
        <f t="shared" si="48"/>
        <v>5.3</v>
      </c>
      <c r="H95" s="156">
        <f t="shared" si="43"/>
        <v>24.660399999999999</v>
      </c>
      <c r="K95" s="231"/>
      <c r="L95" s="231"/>
      <c r="M95" s="231"/>
      <c r="N95" s="231"/>
      <c r="O95" s="231"/>
      <c r="P95" s="231"/>
      <c r="Q95" s="231"/>
      <c r="R95" s="232"/>
      <c r="U95" s="231"/>
      <c r="V95" s="231"/>
      <c r="W95" s="231"/>
      <c r="X95" s="231"/>
      <c r="Y95" s="231"/>
      <c r="Z95" s="231"/>
      <c r="AA95" s="231"/>
      <c r="AB95" s="231"/>
      <c r="AC95" s="231"/>
      <c r="AD95" s="231"/>
      <c r="AE95" s="232"/>
      <c r="AS95" s="232"/>
      <c r="AU95" s="162"/>
    </row>
    <row r="96" spans="1:47" x14ac:dyDescent="0.2">
      <c r="A96" s="232"/>
      <c r="B96" s="161">
        <v>1944</v>
      </c>
      <c r="C96" s="153"/>
      <c r="D96" s="154"/>
      <c r="E96" s="154"/>
      <c r="F96" s="163">
        <f>VLOOKUP(B96,'Basisreihen Destatis 2024 B.''21'!$T$61:$W$125,4,FALSE)</f>
        <v>1.653</v>
      </c>
      <c r="G96" s="155">
        <f t="shared" si="48"/>
        <v>5.0999999999999996</v>
      </c>
      <c r="H96" s="156">
        <f t="shared" si="43"/>
        <v>25.627500000000001</v>
      </c>
      <c r="K96" s="232"/>
      <c r="L96" s="231"/>
      <c r="M96" s="231"/>
      <c r="N96" s="231"/>
      <c r="O96" s="231"/>
      <c r="P96" s="231"/>
      <c r="Q96" s="231"/>
      <c r="R96" s="232"/>
      <c r="U96" s="231"/>
      <c r="V96" s="231"/>
      <c r="W96" s="231"/>
      <c r="X96" s="231"/>
      <c r="Y96" s="231"/>
      <c r="Z96" s="231"/>
      <c r="AA96" s="231"/>
      <c r="AB96" s="231"/>
      <c r="AC96" s="231"/>
      <c r="AD96" s="231"/>
      <c r="AE96" s="232"/>
      <c r="AS96" s="232"/>
      <c r="AU96" s="162"/>
    </row>
    <row r="97" spans="1:45" x14ac:dyDescent="0.2">
      <c r="A97" s="232"/>
      <c r="B97" s="161">
        <v>1943</v>
      </c>
      <c r="C97" s="153"/>
      <c r="D97" s="154"/>
      <c r="E97" s="154"/>
      <c r="F97" s="163">
        <f>VLOOKUP(B97,'Basisreihen Destatis 2024 B.''21'!$T$61:$W$125,4,FALSE)</f>
        <v>1.619</v>
      </c>
      <c r="G97" s="155">
        <f t="shared" si="48"/>
        <v>5</v>
      </c>
      <c r="H97" s="156">
        <f t="shared" si="43"/>
        <v>26.14</v>
      </c>
      <c r="AS97" s="232"/>
    </row>
    <row r="98" spans="1:45" x14ac:dyDescent="0.2">
      <c r="A98" s="232"/>
      <c r="B98" s="165">
        <v>1942</v>
      </c>
      <c r="C98" s="166"/>
      <c r="D98" s="167"/>
      <c r="E98" s="167"/>
      <c r="F98" s="175">
        <f>VLOOKUP(B98,'Basisreihen Destatis 2024 B.''21'!$T$61:$W$125,4,FALSE)</f>
        <v>1.585</v>
      </c>
      <c r="G98" s="170">
        <f t="shared" si="48"/>
        <v>4.9000000000000004</v>
      </c>
      <c r="H98" s="171">
        <f t="shared" si="43"/>
        <v>26.673500000000001</v>
      </c>
      <c r="L98" s="176"/>
      <c r="AS98" s="232"/>
    </row>
    <row r="99" spans="1:45" x14ac:dyDescent="0.2">
      <c r="A99" s="232"/>
      <c r="L99" s="176"/>
      <c r="AS99" s="232"/>
    </row>
    <row r="100" spans="1:45" x14ac:dyDescent="0.2">
      <c r="A100" s="232"/>
      <c r="L100" s="176"/>
      <c r="AS100" s="232"/>
    </row>
    <row r="101" spans="1:45" x14ac:dyDescent="0.2">
      <c r="A101" s="232"/>
      <c r="L101" s="176"/>
      <c r="AS101" s="232"/>
    </row>
    <row r="102" spans="1:45" x14ac:dyDescent="0.2">
      <c r="A102" s="232"/>
      <c r="L102" s="176"/>
      <c r="AS102" s="232"/>
    </row>
    <row r="103" spans="1:45" x14ac:dyDescent="0.2">
      <c r="A103" s="232"/>
      <c r="L103" s="176"/>
      <c r="AS103" s="232"/>
    </row>
    <row r="104" spans="1:45" x14ac:dyDescent="0.2">
      <c r="A104" s="232"/>
      <c r="L104" s="176"/>
      <c r="AS104" s="232"/>
    </row>
    <row r="105" spans="1:45" x14ac:dyDescent="0.2">
      <c r="A105" s="232"/>
      <c r="L105" s="176"/>
      <c r="AS105" s="232"/>
    </row>
    <row r="106" spans="1:45" x14ac:dyDescent="0.2">
      <c r="A106" s="232"/>
      <c r="L106" s="176"/>
      <c r="AS106" s="232"/>
    </row>
    <row r="107" spans="1:45" x14ac:dyDescent="0.2">
      <c r="A107" s="232"/>
      <c r="L107" s="176"/>
      <c r="AS107" s="232"/>
    </row>
    <row r="108" spans="1:45" x14ac:dyDescent="0.2">
      <c r="A108" s="232"/>
      <c r="L108" s="176"/>
      <c r="AS108" s="232"/>
    </row>
    <row r="109" spans="1:45" x14ac:dyDescent="0.2">
      <c r="A109" s="232"/>
      <c r="L109" s="176"/>
      <c r="AS109" s="232"/>
    </row>
    <row r="110" spans="1:45" x14ac:dyDescent="0.2">
      <c r="A110" s="232"/>
      <c r="L110" s="176"/>
      <c r="AS110" s="232"/>
    </row>
    <row r="111" spans="1:45" x14ac:dyDescent="0.2">
      <c r="A111" s="232"/>
      <c r="L111" s="176"/>
      <c r="AS111" s="232"/>
    </row>
    <row r="112" spans="1:45" x14ac:dyDescent="0.2">
      <c r="A112" s="232"/>
      <c r="L112" s="176"/>
      <c r="AS112" s="232"/>
    </row>
    <row r="113" spans="1:45" x14ac:dyDescent="0.2">
      <c r="A113" s="232"/>
      <c r="L113" s="176"/>
      <c r="AS113" s="232"/>
    </row>
    <row r="114" spans="1:45" x14ac:dyDescent="0.2">
      <c r="A114" s="232"/>
      <c r="AS114" s="232"/>
    </row>
    <row r="115" spans="1:45" x14ac:dyDescent="0.2">
      <c r="A115" s="232"/>
      <c r="AS115" s="232"/>
    </row>
    <row r="116" spans="1:45" x14ac:dyDescent="0.2">
      <c r="A116" s="232"/>
      <c r="AS116" s="232"/>
    </row>
    <row r="117" spans="1:45" x14ac:dyDescent="0.2">
      <c r="A117" s="232"/>
      <c r="AS117" s="232"/>
    </row>
    <row r="118" spans="1:45" x14ac:dyDescent="0.2">
      <c r="A118" s="232"/>
      <c r="AS118" s="232"/>
    </row>
    <row r="119" spans="1:45" x14ac:dyDescent="0.2">
      <c r="A119" s="232"/>
      <c r="AS119" s="232"/>
    </row>
    <row r="120" spans="1:45" x14ac:dyDescent="0.2">
      <c r="A120" s="232"/>
      <c r="AS120" s="232"/>
    </row>
    <row r="121" spans="1:45" x14ac:dyDescent="0.2">
      <c r="A121" s="232"/>
      <c r="AS121" s="232"/>
    </row>
    <row r="122" spans="1:45" x14ac:dyDescent="0.2">
      <c r="A122" s="232"/>
      <c r="AS122" s="232"/>
    </row>
    <row r="123" spans="1:45" x14ac:dyDescent="0.2">
      <c r="A123" s="232"/>
      <c r="AS123" s="232"/>
    </row>
    <row r="124" spans="1:45" x14ac:dyDescent="0.2">
      <c r="A124" s="232"/>
      <c r="AS124" s="232"/>
    </row>
    <row r="125" spans="1:45" x14ac:dyDescent="0.2">
      <c r="A125" s="232"/>
      <c r="AS125" s="232"/>
    </row>
    <row r="126" spans="1:45" x14ac:dyDescent="0.2">
      <c r="A126" s="232"/>
      <c r="AS126" s="232"/>
    </row>
    <row r="127" spans="1:45" x14ac:dyDescent="0.2">
      <c r="A127" s="232"/>
      <c r="AS127" s="232"/>
    </row>
    <row r="128" spans="1:45" x14ac:dyDescent="0.2">
      <c r="A128" s="232"/>
      <c r="AS128" s="232"/>
    </row>
    <row r="129" spans="1:45" x14ac:dyDescent="0.2">
      <c r="A129" s="232"/>
      <c r="AS129" s="232"/>
    </row>
    <row r="130" spans="1:45" x14ac:dyDescent="0.2">
      <c r="A130" s="232"/>
      <c r="AS130" s="232"/>
    </row>
    <row r="131" spans="1:45" x14ac:dyDescent="0.2">
      <c r="A131" s="232"/>
      <c r="AS131" s="232"/>
    </row>
    <row r="132" spans="1:45" x14ac:dyDescent="0.2">
      <c r="A132" s="232"/>
      <c r="AS132" s="232"/>
    </row>
    <row r="133" spans="1:45" x14ac:dyDescent="0.2">
      <c r="A133" s="232"/>
      <c r="AS133" s="232"/>
    </row>
    <row r="134" spans="1:45" x14ac:dyDescent="0.2">
      <c r="A134" s="232"/>
      <c r="AS134" s="232"/>
    </row>
    <row r="135" spans="1:45" x14ac:dyDescent="0.2">
      <c r="A135" s="232"/>
      <c r="AS135" s="232"/>
    </row>
    <row r="136" spans="1:45" x14ac:dyDescent="0.2">
      <c r="A136" s="232"/>
      <c r="AS136" s="232"/>
    </row>
    <row r="137" spans="1:45" x14ac:dyDescent="0.2">
      <c r="A137" s="232"/>
      <c r="AS137" s="232"/>
    </row>
    <row r="138" spans="1:45" x14ac:dyDescent="0.2">
      <c r="A138" s="232"/>
      <c r="AS138" s="232"/>
    </row>
    <row r="139" spans="1:45" x14ac:dyDescent="0.2">
      <c r="AS139" s="232"/>
    </row>
    <row r="140" spans="1:45" x14ac:dyDescent="0.2">
      <c r="AS140" s="232"/>
    </row>
  </sheetData>
  <sheetProtection algorithmName="SHA-512" hashValue="bXp3uqqxra+mNoFe5SFSu62wqSVwkFhAaRk6ZNfcNO83n/WWhYA4e3hNZlXauToYr2+2OWlU3kDtX7gHjr8r3w==" saltValue="Gj3Akxz8BPD/pcN8fOMQAA==" spinCount="100000" sheet="1" objects="1" scenarios="1"/>
  <pageMargins left="0.70866141732283472" right="0.70866141732283472" top="0.74803149606299213" bottom="0.74803149606299213" header="0.31496062992125984" footer="0.31496062992125984"/>
  <pageSetup paperSize="9" scale="10" fitToHeight="0" orientation="landscape" horizontalDpi="4294967292"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 r:id="rId3"/>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087BD-CDD5-4F22-A8C7-97096C12D412}">
  <sheetPr>
    <tabColor theme="4"/>
    <pageSetUpPr fitToPage="1"/>
  </sheetPr>
  <dimension ref="A1:CF134"/>
  <sheetViews>
    <sheetView zoomScale="85" zoomScaleNormal="85" workbookViewId="0">
      <pane xSplit="3" ySplit="7" topLeftCell="D8" activePane="bottomRight" state="frozen"/>
      <selection activeCell="P62" sqref="P62"/>
      <selection pane="topRight" activeCell="P62" sqref="P62"/>
      <selection pane="bottomLeft" activeCell="P62" sqref="P62"/>
      <selection pane="bottomRight"/>
    </sheetView>
  </sheetViews>
  <sheetFormatPr baseColWidth="10" defaultColWidth="11.42578125" defaultRowHeight="12.75" outlineLevelRow="1" x14ac:dyDescent="0.2"/>
  <cols>
    <col min="1" max="1" width="6.7109375" style="1" customWidth="1"/>
    <col min="2" max="2" width="27.7109375" style="1" customWidth="1"/>
    <col min="3" max="83" width="11.42578125" style="1" customWidth="1"/>
    <col min="84" max="16384" width="11.42578125" style="1"/>
  </cols>
  <sheetData>
    <row r="1" spans="1:84" x14ac:dyDescent="0.2">
      <c r="A1" s="58"/>
    </row>
    <row r="2" spans="1:84" x14ac:dyDescent="0.2">
      <c r="A2" s="58"/>
    </row>
    <row r="3" spans="1:84" x14ac:dyDescent="0.2">
      <c r="A3" s="56" t="str">
        <f>Start!$C$6</f>
        <v>Preisindizes nach § 6a Gas-&amp; StromNEV für 2024</v>
      </c>
    </row>
    <row r="4" spans="1:84" x14ac:dyDescent="0.2">
      <c r="A4" s="57" t="s">
        <v>415</v>
      </c>
    </row>
    <row r="5" spans="1:84" ht="14.25" x14ac:dyDescent="0.2">
      <c r="A5" s="57" t="s">
        <v>360</v>
      </c>
      <c r="B5" s="54" t="s">
        <v>408</v>
      </c>
    </row>
    <row r="7" spans="1:84" s="186" customFormat="1" x14ac:dyDescent="0.2">
      <c r="B7" s="187" t="s">
        <v>358</v>
      </c>
    </row>
    <row r="9" spans="1:84" x14ac:dyDescent="0.2">
      <c r="B9" s="33" t="s">
        <v>414</v>
      </c>
    </row>
    <row r="10" spans="1:84" x14ac:dyDescent="0.2">
      <c r="A10" s="33"/>
      <c r="B10" s="33"/>
      <c r="C10" s="33"/>
      <c r="D10" s="218">
        <v>1944</v>
      </c>
      <c r="E10" s="218">
        <v>1945</v>
      </c>
      <c r="F10" s="218">
        <v>1946</v>
      </c>
      <c r="G10" s="218">
        <v>1947</v>
      </c>
      <c r="H10" s="218">
        <v>1948</v>
      </c>
      <c r="I10" s="218">
        <v>1949</v>
      </c>
      <c r="J10" s="218">
        <v>1950</v>
      </c>
      <c r="K10" s="218">
        <v>1951</v>
      </c>
      <c r="L10" s="218">
        <v>1952</v>
      </c>
      <c r="M10" s="218">
        <v>1953</v>
      </c>
      <c r="N10" s="218">
        <v>1954</v>
      </c>
      <c r="O10" s="218">
        <v>1955</v>
      </c>
      <c r="P10" s="218">
        <v>1956</v>
      </c>
      <c r="Q10" s="218">
        <v>1957</v>
      </c>
      <c r="R10" s="218">
        <v>1958</v>
      </c>
      <c r="S10" s="218">
        <v>1959</v>
      </c>
      <c r="T10" s="218">
        <v>1960</v>
      </c>
      <c r="U10" s="218">
        <v>1961</v>
      </c>
      <c r="V10" s="218">
        <v>1962</v>
      </c>
      <c r="W10" s="218">
        <v>1963</v>
      </c>
      <c r="X10" s="218">
        <v>1964</v>
      </c>
      <c r="Y10" s="218">
        <v>1965</v>
      </c>
      <c r="Z10" s="218">
        <v>1966</v>
      </c>
      <c r="AA10" s="218">
        <v>1967</v>
      </c>
      <c r="AB10" s="218">
        <v>1968</v>
      </c>
      <c r="AC10" s="218">
        <v>1969</v>
      </c>
      <c r="AD10" s="218">
        <v>1970</v>
      </c>
      <c r="AE10" s="218">
        <v>1971</v>
      </c>
      <c r="AF10" s="218">
        <v>1972</v>
      </c>
      <c r="AG10" s="218">
        <v>1973</v>
      </c>
      <c r="AH10" s="218">
        <v>1974</v>
      </c>
      <c r="AI10" s="218">
        <v>1975</v>
      </c>
      <c r="AJ10" s="218">
        <v>1976</v>
      </c>
      <c r="AK10" s="218">
        <v>1977</v>
      </c>
      <c r="AL10" s="218">
        <v>1978</v>
      </c>
      <c r="AM10" s="218">
        <v>1979</v>
      </c>
      <c r="AN10" s="218">
        <v>1980</v>
      </c>
      <c r="AO10" s="218">
        <v>1981</v>
      </c>
      <c r="AP10" s="218">
        <v>1982</v>
      </c>
      <c r="AQ10" s="218">
        <v>1983</v>
      </c>
      <c r="AR10" s="218">
        <v>1984</v>
      </c>
      <c r="AS10" s="218">
        <v>1985</v>
      </c>
      <c r="AT10" s="218">
        <v>1986</v>
      </c>
      <c r="AU10" s="218">
        <v>1987</v>
      </c>
      <c r="AV10" s="218">
        <v>1988</v>
      </c>
      <c r="AW10" s="218">
        <v>1989</v>
      </c>
      <c r="AX10" s="218">
        <v>1990</v>
      </c>
      <c r="AY10" s="218">
        <v>1991</v>
      </c>
      <c r="AZ10" s="218">
        <v>1992</v>
      </c>
      <c r="BA10" s="218">
        <v>1993</v>
      </c>
      <c r="BB10" s="218">
        <v>1994</v>
      </c>
      <c r="BC10" s="218">
        <v>1995</v>
      </c>
      <c r="BD10" s="218">
        <v>1996</v>
      </c>
      <c r="BE10" s="218">
        <v>1997</v>
      </c>
      <c r="BF10" s="218">
        <v>1998</v>
      </c>
      <c r="BG10" s="218">
        <v>1999</v>
      </c>
      <c r="BH10" s="218">
        <v>2000</v>
      </c>
      <c r="BI10" s="218">
        <v>2001</v>
      </c>
      <c r="BJ10" s="218">
        <v>2002</v>
      </c>
      <c r="BK10" s="218">
        <v>2003</v>
      </c>
      <c r="BL10" s="218">
        <v>2004</v>
      </c>
      <c r="BM10" s="218">
        <v>2005</v>
      </c>
      <c r="BN10" s="218">
        <v>2006</v>
      </c>
      <c r="BO10" s="218">
        <v>2007</v>
      </c>
      <c r="BP10" s="218">
        <v>2008</v>
      </c>
      <c r="BQ10" s="218">
        <v>2009</v>
      </c>
      <c r="BR10" s="218">
        <v>2010</v>
      </c>
      <c r="BS10" s="218">
        <v>2011</v>
      </c>
      <c r="BT10" s="218">
        <v>2012</v>
      </c>
      <c r="BU10" s="218">
        <v>2013</v>
      </c>
      <c r="BV10" s="218">
        <v>2014</v>
      </c>
      <c r="BW10" s="218">
        <v>2015</v>
      </c>
      <c r="BX10" s="218">
        <v>2016</v>
      </c>
      <c r="BY10" s="218">
        <v>2017</v>
      </c>
      <c r="BZ10" s="218">
        <v>2018</v>
      </c>
      <c r="CA10" s="218">
        <v>2019</v>
      </c>
      <c r="CB10" s="218">
        <v>2020</v>
      </c>
      <c r="CC10" s="218">
        <v>2021</v>
      </c>
      <c r="CD10" s="218">
        <v>2022</v>
      </c>
      <c r="CE10" s="218">
        <v>2023</v>
      </c>
      <c r="CF10" s="218">
        <v>2024</v>
      </c>
    </row>
    <row r="11" spans="1:84" x14ac:dyDescent="0.2">
      <c r="A11" s="188">
        <v>1</v>
      </c>
      <c r="B11" s="189" t="s">
        <v>161</v>
      </c>
      <c r="D11" s="254">
        <f>VLOOKUP(D10,'Preisindizes Gas 2024 Bas.''21'!$B$8:$H$98,7,FALSE)</f>
        <v>25.627500000000001</v>
      </c>
      <c r="E11" s="254">
        <f>VLOOKUP(E10,'Preisindizes Gas 2024 Bas.''21'!$B$8:$H$98,7,FALSE)</f>
        <v>24.660399999999999</v>
      </c>
      <c r="F11" s="254">
        <f>VLOOKUP(F10,'Preisindizes Gas 2024 Bas.''21'!$B$8:$H$98,7,FALSE)</f>
        <v>22.9298</v>
      </c>
      <c r="G11" s="254">
        <f>VLOOKUP(G10,'Preisindizes Gas 2024 Bas.''21'!$B$8:$H$98,7,FALSE)</f>
        <v>19.803000000000001</v>
      </c>
      <c r="H11" s="254">
        <f>VLOOKUP(H10,'Preisindizes Gas 2024 Bas.''21'!$B$8:$H$98,7,FALSE)</f>
        <v>18.152799999999999</v>
      </c>
      <c r="I11" s="254">
        <f>VLOOKUP(I10,'Preisindizes Gas 2024 Bas.''21'!$B$8:$H$98,7,FALSE)</f>
        <v>15.939</v>
      </c>
      <c r="J11" s="254">
        <f>VLOOKUP(J10,'Preisindizes Gas 2024 Bas.''21'!$B$8:$H$98,7,FALSE)</f>
        <v>16.756399999999999</v>
      </c>
      <c r="K11" s="254">
        <f>VLOOKUP(K10,'Preisindizes Gas 2024 Bas.''21'!$B$8:$H$98,7,FALSE)</f>
        <v>14.5222</v>
      </c>
      <c r="L11" s="254">
        <f>VLOOKUP(L10,'Preisindizes Gas 2024 Bas.''21'!$B$8:$H$98,7,FALSE)</f>
        <v>13.614599999999999</v>
      </c>
      <c r="M11" s="254">
        <f>VLOOKUP(M10,'Preisindizes Gas 2024 Bas.''21'!$B$8:$H$98,7,FALSE)</f>
        <v>14.053800000000001</v>
      </c>
      <c r="N11" s="254">
        <f>VLOOKUP(N10,'Preisindizes Gas 2024 Bas.''21'!$B$8:$H$98,7,FALSE)</f>
        <v>14.053800000000001</v>
      </c>
      <c r="O11" s="254">
        <f>VLOOKUP(O10,'Preisindizes Gas 2024 Bas.''21'!$B$8:$H$98,7,FALSE)</f>
        <v>13.3367</v>
      </c>
      <c r="P11" s="254">
        <f>VLOOKUP(P10,'Preisindizes Gas 2024 Bas.''21'!$B$8:$H$98,7,FALSE)</f>
        <v>12.9406</v>
      </c>
      <c r="Q11" s="254">
        <f>VLOOKUP(Q10,'Preisindizes Gas 2024 Bas.''21'!$B$8:$H$98,7,FALSE)</f>
        <v>12.4476</v>
      </c>
      <c r="R11" s="254">
        <f>VLOOKUP(R10,'Preisindizes Gas 2024 Bas.''21'!$B$8:$H$98,7,FALSE)</f>
        <v>12.101900000000001</v>
      </c>
      <c r="S11" s="254">
        <f>VLOOKUP(S10,'Preisindizes Gas 2024 Bas.''21'!$B$8:$H$98,7,FALSE)</f>
        <v>11.774800000000001</v>
      </c>
      <c r="T11" s="254">
        <f>VLOOKUP(T10,'Preisindizes Gas 2024 Bas.''21'!$B$8:$H$98,7,FALSE)</f>
        <v>10.9832</v>
      </c>
      <c r="U11" s="254">
        <f>VLOOKUP(U10,'Preisindizes Gas 2024 Bas.''21'!$B$8:$H$98,7,FALSE)</f>
        <v>10.2913</v>
      </c>
      <c r="V11" s="254">
        <f>VLOOKUP(V10,'Preisindizes Gas 2024 Bas.''21'!$B$8:$H$98,7,FALSE)</f>
        <v>9.6103000000000005</v>
      </c>
      <c r="W11" s="254">
        <f>VLOOKUP(W10,'Preisindizes Gas 2024 Bas.''21'!$B$8:$H$98,7,FALSE)</f>
        <v>9.1399000000000008</v>
      </c>
      <c r="X11" s="254">
        <f>VLOOKUP(X10,'Preisindizes Gas 2024 Bas.''21'!$B$8:$H$98,7,FALSE)</f>
        <v>8.8310999999999993</v>
      </c>
      <c r="Y11" s="254">
        <f>VLOOKUP(Y10,'Preisindizes Gas 2024 Bas.''21'!$B$8:$H$98,7,FALSE)</f>
        <v>8.4870000000000001</v>
      </c>
      <c r="Z11" s="254">
        <f>VLOOKUP(Z10,'Preisindizes Gas 2024 Bas.''21'!$B$8:$H$98,7,FALSE)</f>
        <v>8.2721999999999998</v>
      </c>
      <c r="AA11" s="254">
        <f>VLOOKUP(AA10,'Preisindizes Gas 2024 Bas.''21'!$B$8:$H$98,7,FALSE)</f>
        <v>8.7133000000000003</v>
      </c>
      <c r="AB11" s="254">
        <f>VLOOKUP(AB10,'Preisindizes Gas 2024 Bas.''21'!$B$8:$H$98,7,FALSE)</f>
        <v>8.2721999999999998</v>
      </c>
      <c r="AC11" s="254">
        <f>VLOOKUP(AC10,'Preisindizes Gas 2024 Bas.''21'!$B$8:$H$98,7,FALSE)</f>
        <v>7.6433</v>
      </c>
      <c r="AD11" s="254">
        <f>VLOOKUP(AD10,'Preisindizes Gas 2024 Bas.''21'!$B$8:$H$98,7,FALSE)</f>
        <v>6.4702999999999999</v>
      </c>
      <c r="AE11" s="254">
        <f>VLOOKUP(AE10,'Preisindizes Gas 2024 Bas.''21'!$B$8:$H$98,7,FALSE)</f>
        <v>5.8348000000000004</v>
      </c>
      <c r="AF11" s="254">
        <f>VLOOKUP(AF10,'Preisindizes Gas 2024 Bas.''21'!$B$8:$H$98,7,FALSE)</f>
        <v>5.5617000000000001</v>
      </c>
      <c r="AG11" s="254">
        <f>VLOOKUP(AG10,'Preisindizes Gas 2024 Bas.''21'!$B$8:$H$98,7,FALSE)</f>
        <v>5.2489999999999997</v>
      </c>
      <c r="AH11" s="254">
        <f>VLOOKUP(AH10,'Preisindizes Gas 2024 Bas.''21'!$B$8:$H$98,7,FALSE)</f>
        <v>4.9508000000000001</v>
      </c>
      <c r="AI11" s="254">
        <f>VLOOKUP(AI10,'Preisindizes Gas 2024 Bas.''21'!$B$8:$H$98,7,FALSE)</f>
        <v>4.8228999999999997</v>
      </c>
      <c r="AJ11" s="254">
        <f>VLOOKUP(AJ10,'Preisindizes Gas 2024 Bas.''21'!$B$8:$H$98,7,FALSE)</f>
        <v>4.6512000000000002</v>
      </c>
      <c r="AK11" s="254">
        <f>VLOOKUP(AK10,'Preisindizes Gas 2024 Bas.''21'!$B$8:$H$98,7,FALSE)</f>
        <v>4.4607999999999999</v>
      </c>
      <c r="AL11" s="254">
        <f>VLOOKUP(AL10,'Preisindizes Gas 2024 Bas.''21'!$B$8:$H$98,7,FALSE)</f>
        <v>4.2712000000000003</v>
      </c>
      <c r="AM11" s="254">
        <f>VLOOKUP(AM10,'Preisindizes Gas 2024 Bas.''21'!$B$8:$H$98,7,FALSE)</f>
        <v>3.9725999999999999</v>
      </c>
      <c r="AN11" s="254">
        <f>VLOOKUP(AN10,'Preisindizes Gas 2024 Bas.''21'!$B$8:$H$98,7,FALSE)</f>
        <v>3.6105</v>
      </c>
      <c r="AO11" s="254">
        <f>VLOOKUP(AO10,'Preisindizes Gas 2024 Bas.''21'!$B$8:$H$98,7,FALSE)</f>
        <v>3.4036</v>
      </c>
      <c r="AP11" s="254">
        <f>VLOOKUP(AP10,'Preisindizes Gas 2024 Bas.''21'!$B$8:$H$98,7,FALSE)</f>
        <v>3.2675000000000001</v>
      </c>
      <c r="AQ11" s="254">
        <f>VLOOKUP(AQ10,'Preisindizes Gas 2024 Bas.''21'!$B$8:$H$98,7,FALSE)</f>
        <v>3.2113</v>
      </c>
      <c r="AR11" s="254">
        <f>VLOOKUP(AR10,'Preisindizes Gas 2024 Bas.''21'!$B$8:$H$98,7,FALSE)</f>
        <v>3.1494</v>
      </c>
      <c r="AS11" s="254">
        <f>VLOOKUP(AS10,'Preisindizes Gas 2024 Bas.''21'!$B$8:$H$98,7,FALSE)</f>
        <v>3.1267999999999998</v>
      </c>
      <c r="AT11" s="254">
        <f>VLOOKUP(AT10,'Preisindizes Gas 2024 Bas.''21'!$B$8:$H$98,7,FALSE)</f>
        <v>3.0680999999999998</v>
      </c>
      <c r="AU11" s="254">
        <f>VLOOKUP(AU10,'Preisindizes Gas 2024 Bas.''21'!$B$8:$H$98,7,FALSE)</f>
        <v>2.9977</v>
      </c>
      <c r="AV11" s="254">
        <f>VLOOKUP(AV10,'Preisindizes Gas 2024 Bas.''21'!$B$8:$H$98,7,FALSE)</f>
        <v>2.9304999999999999</v>
      </c>
      <c r="AW11" s="254">
        <f>VLOOKUP(AW10,'Preisindizes Gas 2024 Bas.''21'!$B$8:$H$98,7,FALSE)</f>
        <v>2.8351000000000002</v>
      </c>
      <c r="AX11" s="254">
        <f>VLOOKUP(AX10,'Preisindizes Gas 2024 Bas.''21'!$B$8:$H$98,7,FALSE)</f>
        <v>2.6728000000000001</v>
      </c>
      <c r="AY11" s="254">
        <f>VLOOKUP(AY10,'Preisindizes Gas 2024 Bas.''21'!$B$8:$H$98,7,FALSE)</f>
        <v>2.5135000000000001</v>
      </c>
      <c r="AZ11" s="254">
        <f>VLOOKUP(AZ10,'Preisindizes Gas 2024 Bas.''21'!$B$8:$H$98,7,FALSE)</f>
        <v>2.3677999999999999</v>
      </c>
      <c r="BA11" s="254">
        <f>VLOOKUP(BA10,'Preisindizes Gas 2024 Bas.''21'!$B$8:$H$98,7,FALSE)</f>
        <v>2.2890000000000001</v>
      </c>
      <c r="BB11" s="254">
        <f>VLOOKUP(BB10,'Preisindizes Gas 2024 Bas.''21'!$B$8:$H$98,7,FALSE)</f>
        <v>2.2418999999999998</v>
      </c>
      <c r="BC11" s="254">
        <f>VLOOKUP(BC10,'Preisindizes Gas 2024 Bas.''21'!$B$8:$H$98,7,FALSE)</f>
        <v>2.1930000000000001</v>
      </c>
      <c r="BD11" s="254">
        <f>VLOOKUP(BD10,'Preisindizes Gas 2024 Bas.''21'!$B$8:$H$98,7,FALSE)</f>
        <v>2.1856</v>
      </c>
      <c r="BE11" s="254">
        <f>VLOOKUP(BE10,'Preisindizes Gas 2024 Bas.''21'!$B$8:$H$98,7,FALSE)</f>
        <v>2.2002999999999999</v>
      </c>
      <c r="BF11" s="254">
        <f>VLOOKUP(BF10,'Preisindizes Gas 2024 Bas.''21'!$B$8:$H$98,7,FALSE)</f>
        <v>2.2115</v>
      </c>
      <c r="BG11" s="254">
        <f>VLOOKUP(BG10,'Preisindizes Gas 2024 Bas.''21'!$B$8:$H$98,7,FALSE)</f>
        <v>2.2227999999999999</v>
      </c>
      <c r="BH11" s="254">
        <f>VLOOKUP(BH10,'Preisindizes Gas 2024 Bas.''21'!$B$8:$H$98,7,FALSE)</f>
        <v>2.2078000000000002</v>
      </c>
      <c r="BI11" s="254">
        <f>VLOOKUP(BI10,'Preisindizes Gas 2024 Bas.''21'!$B$8:$H$98,7,FALSE)</f>
        <v>2.2002999999999999</v>
      </c>
      <c r="BJ11" s="254">
        <f>VLOOKUP(BJ10,'Preisindizes Gas 2024 Bas.''21'!$B$8:$H$98,7,FALSE)</f>
        <v>2.1930000000000001</v>
      </c>
      <c r="BK11" s="254">
        <f>VLOOKUP(BK10,'Preisindizes Gas 2024 Bas.''21'!$B$8:$H$98,7,FALSE)</f>
        <v>2.1892999999999998</v>
      </c>
      <c r="BL11" s="254">
        <f>VLOOKUP(BL10,'Preisindizes Gas 2024 Bas.''21'!$B$8:$H$98,7,FALSE)</f>
        <v>2.1568000000000001</v>
      </c>
      <c r="BM11" s="254">
        <f>VLOOKUP(BM10,'Preisindizes Gas 2024 Bas.''21'!$B$8:$H$98,7,FALSE)</f>
        <v>2.1114999999999999</v>
      </c>
      <c r="BN11" s="254">
        <f>VLOOKUP(BN10,'Preisindizes Gas 2024 Bas.''21'!$B$8:$H$98,7,FALSE)</f>
        <v>2.0648</v>
      </c>
      <c r="BO11" s="254">
        <f>VLOOKUP(BO10,'Preisindizes Gas 2024 Bas.''21'!$B$8:$H$98,7,FALSE)</f>
        <v>1.9773000000000001</v>
      </c>
      <c r="BP11" s="254">
        <f>VLOOKUP(BP10,'Preisindizes Gas 2024 Bas.''21'!$B$8:$H$98,7,FALSE)</f>
        <v>1.9079999999999999</v>
      </c>
      <c r="BQ11" s="254">
        <f>VLOOKUP(BQ10,'Preisindizes Gas 2024 Bas.''21'!$B$8:$H$98,7,FALSE)</f>
        <v>1.8859999999999999</v>
      </c>
      <c r="BR11" s="254">
        <f>VLOOKUP(BR10,'Preisindizes Gas 2024 Bas.''21'!$B$8:$H$98,7,FALSE)</f>
        <v>1.8671</v>
      </c>
      <c r="BS11" s="254">
        <f>VLOOKUP(BS10,'Preisindizes Gas 2024 Bas.''21'!$B$8:$H$98,7,FALSE)</f>
        <v>1.8102</v>
      </c>
      <c r="BT11" s="254">
        <f>VLOOKUP(BT10,'Preisindizes Gas 2024 Bas.''21'!$B$8:$H$98,7,FALSE)</f>
        <v>1.7638</v>
      </c>
      <c r="BU11" s="254">
        <f>VLOOKUP(BU10,'Preisindizes Gas 2024 Bas.''21'!$B$8:$H$98,7,FALSE)</f>
        <v>1.7311000000000001</v>
      </c>
      <c r="BV11" s="254">
        <f>VLOOKUP(BV10,'Preisindizes Gas 2024 Bas.''21'!$B$8:$H$98,7,FALSE)</f>
        <v>1.7018</v>
      </c>
      <c r="BW11" s="254">
        <f>VLOOKUP(BW10,'Preisindizes Gas 2024 Bas.''21'!$B$8:$H$98,7,FALSE)</f>
        <v>1.6735</v>
      </c>
      <c r="BX11" s="254">
        <f>VLOOKUP(BX10,'Preisindizes Gas 2024 Bas.''21'!$B$8:$H$98,7,FALSE)</f>
        <v>1.6398999999999999</v>
      </c>
      <c r="BY11" s="254">
        <f>VLOOKUP(BY10,'Preisindizes Gas 2024 Bas.''21'!$B$8:$H$98,7,FALSE)</f>
        <v>1.5862000000000001</v>
      </c>
      <c r="BZ11" s="254">
        <f>VLOOKUP(BZ10,'Preisindizes Gas 2024 Bas.''21'!$B$8:$H$98,7,FALSE)</f>
        <v>1.518</v>
      </c>
      <c r="CA11" s="254">
        <f>VLOOKUP(CA10,'Preisindizes Gas 2024 Bas.''21'!$B$8:$H$98,7,FALSE)</f>
        <v>1.4538</v>
      </c>
      <c r="CB11" s="254">
        <f>VLOOKUP(CB10,'Preisindizes Gas 2024 Bas.''21'!$B$8:$H$98,7,FALSE)</f>
        <v>1.4145000000000001</v>
      </c>
      <c r="CC11" s="254">
        <f>VLOOKUP(CC10,'Preisindizes Gas 2024 Bas.''21'!$B$8:$H$98,7,FALSE)</f>
        <v>1.3069999999999999</v>
      </c>
      <c r="CD11" s="254">
        <f>VLOOKUP(CD10,'Preisindizes Gas 2024 Bas.''21'!$B$8:$H$98,7,FALSE)</f>
        <v>1.1152</v>
      </c>
      <c r="CE11" s="254">
        <f>VLOOKUP(CE10,'Preisindizes Gas 2024 Bas.''21'!$B$8:$H$98,7,FALSE)</f>
        <v>1.0290999999999999</v>
      </c>
      <c r="CF11" s="254">
        <f>VLOOKUP(CF10,'Preisindizes Gas 2024 Bas.''21'!$B$8:$H$98,7,FALSE)</f>
        <v>1</v>
      </c>
    </row>
    <row r="12" spans="1:84" x14ac:dyDescent="0.2">
      <c r="A12" s="188">
        <v>2</v>
      </c>
      <c r="B12" s="189" t="s">
        <v>162</v>
      </c>
      <c r="D12" s="254">
        <f>VLOOKUP(D10,'Preisindizes Gas 2024 Bas.''21'!$J$8:$P$98,7,FALSE)</f>
        <v>0</v>
      </c>
      <c r="E12" s="254">
        <f>VLOOKUP(E10,'Preisindizes Gas 2024 Bas.''21'!$J$8:$P$98,7,FALSE)</f>
        <v>0</v>
      </c>
      <c r="F12" s="254">
        <f>VLOOKUP(F10,'Preisindizes Gas 2024 Bas.''21'!$J$8:$P$98,7,FALSE)</f>
        <v>0</v>
      </c>
      <c r="G12" s="254">
        <f>VLOOKUP(G10,'Preisindizes Gas 2024 Bas.''21'!$J$8:$P$98,7,FALSE)</f>
        <v>0</v>
      </c>
      <c r="H12" s="254">
        <f>VLOOKUP(H10,'Preisindizes Gas 2024 Bas.''21'!$J$8:$P$98,7,FALSE)</f>
        <v>0</v>
      </c>
      <c r="I12" s="254">
        <f>VLOOKUP(I10,'Preisindizes Gas 2024 Bas.''21'!$J$8:$P$98,7,FALSE)</f>
        <v>10.496</v>
      </c>
      <c r="J12" s="254">
        <f>VLOOKUP(J10,'Preisindizes Gas 2024 Bas.''21'!$J$8:$P$98,7,FALSE)</f>
        <v>11.0252</v>
      </c>
      <c r="K12" s="254">
        <f>VLOOKUP(K10,'Preisindizes Gas 2024 Bas.''21'!$J$8:$P$98,7,FALSE)</f>
        <v>9.5071999999999992</v>
      </c>
      <c r="L12" s="254">
        <f>VLOOKUP(L10,'Preisindizes Gas 2024 Bas.''21'!$J$8:$P$98,7,FALSE)</f>
        <v>8.9252000000000002</v>
      </c>
      <c r="M12" s="254">
        <f>VLOOKUP(M10,'Preisindizes Gas 2024 Bas.''21'!$J$8:$P$98,7,FALSE)</f>
        <v>9.2393999999999998</v>
      </c>
      <c r="N12" s="254">
        <f>VLOOKUP(N10,'Preisindizes Gas 2024 Bas.''21'!$J$8:$P$98,7,FALSE)</f>
        <v>9.1747999999999994</v>
      </c>
      <c r="O12" s="254">
        <f>VLOOKUP(O10,'Preisindizes Gas 2024 Bas.''21'!$J$8:$P$98,7,FALSE)</f>
        <v>8.7467000000000006</v>
      </c>
      <c r="P12" s="254">
        <f>VLOOKUP(P10,'Preisindizes Gas 2024 Bas.''21'!$J$8:$P$98,7,FALSE)</f>
        <v>8.5195000000000007</v>
      </c>
      <c r="Q12" s="254">
        <f>VLOOKUP(Q10,'Preisindizes Gas 2024 Bas.''21'!$J$8:$P$98,7,FALSE)</f>
        <v>8.1999999999999993</v>
      </c>
      <c r="R12" s="254">
        <f>VLOOKUP(R10,'Preisindizes Gas 2024 Bas.''21'!$J$8:$P$98,7,FALSE)</f>
        <v>7.9515000000000002</v>
      </c>
      <c r="S12" s="254">
        <f>VLOOKUP(S10,'Preisindizes Gas 2024 Bas.''21'!$J$8:$P$98,7,FALSE)</f>
        <v>7.3708</v>
      </c>
      <c r="T12" s="254">
        <f>VLOOKUP(T10,'Preisindizes Gas 2024 Bas.''21'!$J$8:$P$98,7,FALSE)</f>
        <v>6.8333000000000004</v>
      </c>
      <c r="U12" s="254">
        <f>VLOOKUP(U10,'Preisindizes Gas 2024 Bas.''21'!$J$8:$P$98,7,FALSE)</f>
        <v>6.3689</v>
      </c>
      <c r="V12" s="254">
        <f>VLOOKUP(V10,'Preisindizes Gas 2024 Bas.''21'!$J$8:$P$98,7,FALSE)</f>
        <v>5.9908999999999999</v>
      </c>
      <c r="W12" s="254">
        <f>VLOOKUP(W10,'Preisindizes Gas 2024 Bas.''21'!$J$8:$P$98,7,FALSE)</f>
        <v>5.7042999999999999</v>
      </c>
      <c r="X12" s="254">
        <f>VLOOKUP(X10,'Preisindizes Gas 2024 Bas.''21'!$J$8:$P$98,7,FALSE)</f>
        <v>5.6308999999999996</v>
      </c>
      <c r="Y12" s="254">
        <f>VLOOKUP(Y10,'Preisindizes Gas 2024 Bas.''21'!$J$8:$P$98,7,FALSE)</f>
        <v>5.7544000000000004</v>
      </c>
      <c r="Z12" s="254">
        <f>VLOOKUP(Z10,'Preisindizes Gas 2024 Bas.''21'!$J$8:$P$98,7,FALSE)</f>
        <v>5.7293000000000003</v>
      </c>
      <c r="AA12" s="254">
        <f>VLOOKUP(AA10,'Preisindizes Gas 2024 Bas.''21'!$J$8:$P$98,7,FALSE)</f>
        <v>5.9908999999999999</v>
      </c>
      <c r="AB12" s="254">
        <f>VLOOKUP(AB10,'Preisindizes Gas 2024 Bas.''21'!$J$8:$P$98,7,FALSE)</f>
        <v>5.6551999999999998</v>
      </c>
      <c r="AC12" s="254">
        <f>VLOOKUP(AC10,'Preisindizes Gas 2024 Bas.''21'!$J$8:$P$98,7,FALSE)</f>
        <v>5.3992000000000004</v>
      </c>
      <c r="AD12" s="254">
        <f>VLOOKUP(AD10,'Preisindizes Gas 2024 Bas.''21'!$J$8:$P$98,7,FALSE)</f>
        <v>4.6360000000000001</v>
      </c>
      <c r="AE12" s="254">
        <f>VLOOKUP(AE10,'Preisindizes Gas 2024 Bas.''21'!$J$8:$P$98,7,FALSE)</f>
        <v>4.2736000000000001</v>
      </c>
      <c r="AF12" s="254">
        <f>VLOOKUP(AF10,'Preisindizes Gas 2024 Bas.''21'!$J$8:$P$98,7,FALSE)</f>
        <v>4.1387999999999998</v>
      </c>
      <c r="AG12" s="254">
        <f>VLOOKUP(AG10,'Preisindizes Gas 2024 Bas.''21'!$J$8:$P$98,7,FALSE)</f>
        <v>3.9758</v>
      </c>
      <c r="AH12" s="254">
        <f>VLOOKUP(AH10,'Preisindizes Gas 2024 Bas.''21'!$J$8:$P$98,7,FALSE)</f>
        <v>3.7273000000000001</v>
      </c>
      <c r="AI12" s="254">
        <f>VLOOKUP(AI10,'Preisindizes Gas 2024 Bas.''21'!$J$8:$P$98,7,FALSE)</f>
        <v>3.6648000000000001</v>
      </c>
      <c r="AJ12" s="254">
        <f>VLOOKUP(AJ10,'Preisindizes Gas 2024 Bas.''21'!$J$8:$P$98,7,FALSE)</f>
        <v>3.5847000000000002</v>
      </c>
      <c r="AK12" s="254">
        <f>VLOOKUP(AK10,'Preisindizes Gas 2024 Bas.''21'!$J$8:$P$98,7,FALSE)</f>
        <v>3.4708999999999999</v>
      </c>
      <c r="AL12" s="254">
        <f>VLOOKUP(AL10,'Preisindizes Gas 2024 Bas.''21'!$J$8:$P$98,7,FALSE)</f>
        <v>3.28</v>
      </c>
      <c r="AM12" s="254">
        <f>VLOOKUP(AM10,'Preisindizes Gas 2024 Bas.''21'!$J$8:$P$98,7,FALSE)</f>
        <v>2.9817999999999998</v>
      </c>
      <c r="AN12" s="254">
        <f>VLOOKUP(AN10,'Preisindizes Gas 2024 Bas.''21'!$J$8:$P$98,7,FALSE)</f>
        <v>2.6996000000000002</v>
      </c>
      <c r="AO12" s="254">
        <f>VLOOKUP(AO10,'Preisindizes Gas 2024 Bas.''21'!$J$8:$P$98,7,FALSE)</f>
        <v>2.6240000000000001</v>
      </c>
      <c r="AP12" s="254">
        <f>VLOOKUP(AP10,'Preisindizes Gas 2024 Bas.''21'!$J$8:$P$98,7,FALSE)</f>
        <v>2.6776</v>
      </c>
      <c r="AQ12" s="254">
        <f>VLOOKUP(AQ10,'Preisindizes Gas 2024 Bas.''21'!$J$8:$P$98,7,FALSE)</f>
        <v>2.6884999999999999</v>
      </c>
      <c r="AR12" s="254">
        <f>VLOOKUP(AR10,'Preisindizes Gas 2024 Bas.''21'!$J$8:$P$98,7,FALSE)</f>
        <v>2.6558999999999999</v>
      </c>
      <c r="AS12" s="254">
        <f>VLOOKUP(AS10,'Preisindizes Gas 2024 Bas.''21'!$J$8:$P$98,7,FALSE)</f>
        <v>2.6505000000000001</v>
      </c>
      <c r="AT12" s="254">
        <f>VLOOKUP(AT10,'Preisindizes Gas 2024 Bas.''21'!$J$8:$P$98,7,FALSE)</f>
        <v>2.5929000000000002</v>
      </c>
      <c r="AU12" s="254">
        <f>VLOOKUP(AU10,'Preisindizes Gas 2024 Bas.''21'!$J$8:$P$98,7,FALSE)</f>
        <v>2.5476000000000001</v>
      </c>
      <c r="AV12" s="254">
        <f>VLOOKUP(AV10,'Preisindizes Gas 2024 Bas.''21'!$J$8:$P$98,7,FALSE)</f>
        <v>2.5085999999999999</v>
      </c>
      <c r="AW12" s="254">
        <f>VLOOKUP(AW10,'Preisindizes Gas 2024 Bas.''21'!$J$8:$P$98,7,FALSE)</f>
        <v>2.4386999999999999</v>
      </c>
      <c r="AX12" s="254">
        <f>VLOOKUP(AX10,'Preisindizes Gas 2024 Bas.''21'!$J$8:$P$98,7,FALSE)</f>
        <v>2.2816999999999998</v>
      </c>
      <c r="AY12" s="254">
        <f>VLOOKUP(AY10,'Preisindizes Gas 2024 Bas.''21'!$J$8:$P$98,7,FALSE)</f>
        <v>2.1263999999999998</v>
      </c>
      <c r="AZ12" s="254">
        <f>VLOOKUP(AZ10,'Preisindizes Gas 2024 Bas.''21'!$J$8:$P$98,7,FALSE)</f>
        <v>1.9970000000000001</v>
      </c>
      <c r="BA12" s="254">
        <f>VLOOKUP(BA10,'Preisindizes Gas 2024 Bas.''21'!$J$8:$P$98,7,FALSE)</f>
        <v>1.9408000000000001</v>
      </c>
      <c r="BB12" s="254">
        <f>VLOOKUP(BB10,'Preisindizes Gas 2024 Bas.''21'!$J$8:$P$98,7,FALSE)</f>
        <v>1.9209000000000001</v>
      </c>
      <c r="BC12" s="254">
        <f>VLOOKUP(BC10,'Preisindizes Gas 2024 Bas.''21'!$J$8:$P$98,7,FALSE)</f>
        <v>1.9014</v>
      </c>
      <c r="BD12" s="254">
        <f>VLOOKUP(BD10,'Preisindizes Gas 2024 Bas.''21'!$J$8:$P$98,7,FALSE)</f>
        <v>1.9351</v>
      </c>
      <c r="BE12" s="254">
        <f>VLOOKUP(BE10,'Preisindizes Gas 2024 Bas.''21'!$J$8:$P$98,7,FALSE)</f>
        <v>1.97</v>
      </c>
      <c r="BF12" s="254">
        <f>VLOOKUP(BF10,'Preisindizes Gas 2024 Bas.''21'!$J$8:$P$98,7,FALSE)</f>
        <v>2.0061</v>
      </c>
      <c r="BG12" s="254">
        <f>VLOOKUP(BG10,'Preisindizes Gas 2024 Bas.''21'!$J$8:$P$98,7,FALSE)</f>
        <v>2.0154000000000001</v>
      </c>
      <c r="BH12" s="254">
        <f>VLOOKUP(BH10,'Preisindizes Gas 2024 Bas.''21'!$J$8:$P$98,7,FALSE)</f>
        <v>2.0091999999999999</v>
      </c>
      <c r="BI12" s="254">
        <f>VLOOKUP(BI10,'Preisindizes Gas 2024 Bas.''21'!$J$8:$P$98,7,FALSE)</f>
        <v>2.0154000000000001</v>
      </c>
      <c r="BJ12" s="254">
        <f>VLOOKUP(BJ10,'Preisindizes Gas 2024 Bas.''21'!$J$8:$P$98,7,FALSE)</f>
        <v>2.0185</v>
      </c>
      <c r="BK12" s="254">
        <f>VLOOKUP(BK10,'Preisindizes Gas 2024 Bas.''21'!$J$8:$P$98,7,FALSE)</f>
        <v>2.0278</v>
      </c>
      <c r="BL12" s="254">
        <f>VLOOKUP(BL10,'Preisindizes Gas 2024 Bas.''21'!$J$8:$P$98,7,FALSE)</f>
        <v>2.0278</v>
      </c>
      <c r="BM12" s="254">
        <f>VLOOKUP(BM10,'Preisindizes Gas 2024 Bas.''21'!$J$8:$P$98,7,FALSE)</f>
        <v>2.0247000000000002</v>
      </c>
      <c r="BN12" s="254">
        <f>VLOOKUP(BN10,'Preisindizes Gas 2024 Bas.''21'!$J$8:$P$98,7,FALSE)</f>
        <v>1.9759</v>
      </c>
      <c r="BO12" s="254">
        <f>VLOOKUP(BO10,'Preisindizes Gas 2024 Bas.''21'!$J$8:$P$98,7,FALSE)</f>
        <v>1.9180999999999999</v>
      </c>
      <c r="BP12" s="254">
        <f>VLOOKUP(BP10,'Preisindizes Gas 2024 Bas.''21'!$J$8:$P$98,7,FALSE)</f>
        <v>1.861</v>
      </c>
      <c r="BQ12" s="254">
        <f>VLOOKUP(BQ10,'Preisindizes Gas 2024 Bas.''21'!$J$8:$P$98,7,FALSE)</f>
        <v>1.8298000000000001</v>
      </c>
      <c r="BR12" s="254">
        <f>VLOOKUP(BR10,'Preisindizes Gas 2024 Bas.''21'!$J$8:$P$98,7,FALSE)</f>
        <v>1.8222</v>
      </c>
      <c r="BS12" s="254">
        <f>VLOOKUP(BS10,'Preisindizes Gas 2024 Bas.''21'!$J$8:$P$98,7,FALSE)</f>
        <v>1.7875000000000001</v>
      </c>
      <c r="BT12" s="254">
        <f>VLOOKUP(BT10,'Preisindizes Gas 2024 Bas.''21'!$J$8:$P$98,7,FALSE)</f>
        <v>1.7423999999999999</v>
      </c>
      <c r="BU12" s="254">
        <f>VLOOKUP(BU10,'Preisindizes Gas 2024 Bas.''21'!$J$8:$P$98,7,FALSE)</f>
        <v>1.7128000000000001</v>
      </c>
      <c r="BV12" s="254">
        <f>VLOOKUP(BV10,'Preisindizes Gas 2024 Bas.''21'!$J$8:$P$98,7,FALSE)</f>
        <v>1.6863999999999999</v>
      </c>
      <c r="BW12" s="254">
        <f>VLOOKUP(BW10,'Preisindizes Gas 2024 Bas.''21'!$J$8:$P$98,7,FALSE)</f>
        <v>1.6545000000000001</v>
      </c>
      <c r="BX12" s="254">
        <f>VLOOKUP(BX10,'Preisindizes Gas 2024 Bas.''21'!$J$8:$P$98,7,FALSE)</f>
        <v>1.6277999999999999</v>
      </c>
      <c r="BY12" s="254">
        <f>VLOOKUP(BY10,'Preisindizes Gas 2024 Bas.''21'!$J$8:$P$98,7,FALSE)</f>
        <v>1.5712999999999999</v>
      </c>
      <c r="BZ12" s="254">
        <f>VLOOKUP(BZ10,'Preisindizes Gas 2024 Bas.''21'!$J$8:$P$98,7,FALSE)</f>
        <v>1.4858</v>
      </c>
      <c r="CA12" s="254">
        <f>VLOOKUP(CA10,'Preisindizes Gas 2024 Bas.''21'!$J$8:$P$98,7,FALSE)</f>
        <v>1.4077</v>
      </c>
      <c r="CB12" s="254">
        <f>VLOOKUP(CB10,'Preisindizes Gas 2024 Bas.''21'!$J$8:$P$98,7,FALSE)</f>
        <v>1.3753</v>
      </c>
      <c r="CC12" s="254">
        <f>VLOOKUP(CC10,'Preisindizes Gas 2024 Bas.''21'!$J$8:$P$98,7,FALSE)</f>
        <v>1.3120000000000001</v>
      </c>
      <c r="CD12" s="254">
        <f>VLOOKUP(CD10,'Preisindizes Gas 2024 Bas.''21'!$J$8:$P$98,7,FALSE)</f>
        <v>1.1409</v>
      </c>
      <c r="CE12" s="254">
        <f>VLOOKUP(CE10,'Preisindizes Gas 2024 Bas.''21'!$J$8:$P$98,7,FALSE)</f>
        <v>1.0412999999999999</v>
      </c>
      <c r="CF12" s="254">
        <f>VLOOKUP(CF10,'Preisindizes Gas 2024 Bas.''21'!$J$8:$P$98,7,FALSE)</f>
        <v>1</v>
      </c>
    </row>
    <row r="13" spans="1:84" x14ac:dyDescent="0.2">
      <c r="A13" s="188">
        <v>3</v>
      </c>
      <c r="B13" s="189" t="s">
        <v>163</v>
      </c>
      <c r="D13" s="254">
        <f>IF(ISNA(VLOOKUP(D10,'Preisindizes Gas 2024 Bas.''21'!$R$8:$AD$91,15,FALSE)),0,VLOOKUP(D10,'Preisindizes Gas 2024 Bas.''21'!$R$8:$AD$91,15,FALSE))</f>
        <v>0</v>
      </c>
      <c r="E13" s="254">
        <f>IF(ISNA(VLOOKUP(E10,'Preisindizes Gas 2024 Bas.''21'!$R$8:$AD$91,15,FALSE)),0,VLOOKUP(E10,'Preisindizes Gas 2024 Bas.''21'!$R$8:$AD$91,15,FALSE))</f>
        <v>0</v>
      </c>
      <c r="F13" s="254">
        <f>IF(ISNA(VLOOKUP(F10,'Preisindizes Gas 2024 Bas.''21'!$R$8:$AD$91,15,FALSE)),0,VLOOKUP(F10,'Preisindizes Gas 2024 Bas.''21'!$R$8:$AD$91,15,FALSE))</f>
        <v>0</v>
      </c>
      <c r="G13" s="254">
        <f>IF(ISNA(VLOOKUP(G10,'Preisindizes Gas 2024 Bas.''21'!$R$8:$AD$91,15,FALSE)),0,VLOOKUP(G10,'Preisindizes Gas 2024 Bas.''21'!$R$8:$AD$91,15,FALSE))</f>
        <v>0</v>
      </c>
      <c r="H13" s="254">
        <f>IF(ISNA(VLOOKUP(H10,'Preisindizes Gas 2024 Bas.''21'!$R$8:$AD$91,15,FALSE)),0,VLOOKUP(H10,'Preisindizes Gas 2024 Bas.''21'!$R$8:$AD$91,15,FALSE))</f>
        <v>0</v>
      </c>
      <c r="I13" s="254">
        <f>VLOOKUP(I10,'Preisindizes Gas 2024 Bas.''21'!$R$8:$AD$91,13,FALSE)</f>
        <v>9.0347000000000008</v>
      </c>
      <c r="J13" s="254">
        <f>VLOOKUP(J10,'Preisindizes Gas 2024 Bas.''21'!$R$8:$AD$91,13,FALSE)</f>
        <v>9.0978999999999992</v>
      </c>
      <c r="K13" s="254">
        <f>VLOOKUP(K10,'Preisindizes Gas 2024 Bas.''21'!$R$8:$AD$91,13,FALSE)</f>
        <v>7.6528999999999998</v>
      </c>
      <c r="L13" s="254">
        <f>VLOOKUP(L10,'Preisindizes Gas 2024 Bas.''21'!$R$8:$AD$91,13,FALSE)</f>
        <v>6.1951999999999998</v>
      </c>
      <c r="M13" s="254">
        <f>VLOOKUP(M10,'Preisindizes Gas 2024 Bas.''21'!$R$8:$AD$91,13,FALSE)</f>
        <v>6.1368</v>
      </c>
      <c r="N13" s="254">
        <f>VLOOKUP(N10,'Preisindizes Gas 2024 Bas.''21'!$R$8:$AD$91,13,FALSE)</f>
        <v>6.2248999999999999</v>
      </c>
      <c r="O13" s="254">
        <f>VLOOKUP(O10,'Preisindizes Gas 2024 Bas.''21'!$R$8:$AD$91,13,FALSE)</f>
        <v>5.9954000000000001</v>
      </c>
      <c r="P13" s="254">
        <f>VLOOKUP(P10,'Preisindizes Gas 2024 Bas.''21'!$R$8:$AD$91,13,FALSE)</f>
        <v>5.8341000000000003</v>
      </c>
      <c r="Q13" s="254">
        <f>VLOOKUP(Q10,'Preisindizes Gas 2024 Bas.''21'!$R$8:$AD$91,13,FALSE)</f>
        <v>5.5598000000000001</v>
      </c>
      <c r="R13" s="254">
        <f>VLOOKUP(R10,'Preisindizes Gas 2024 Bas.''21'!$R$8:$AD$91,13,FALSE)</f>
        <v>5.4435000000000002</v>
      </c>
      <c r="S13" s="254">
        <f>VLOOKUP(S10,'Preisindizes Gas 2024 Bas.''21'!$R$8:$AD$91,13,FALSE)</f>
        <v>5.2885999999999997</v>
      </c>
      <c r="T13" s="254">
        <f>VLOOKUP(T10,'Preisindizes Gas 2024 Bas.''21'!$R$8:$AD$91,13,FALSE)</f>
        <v>5.1020000000000003</v>
      </c>
      <c r="U13" s="254">
        <f>VLOOKUP(U10,'Preisindizes Gas 2024 Bas.''21'!$R$8:$AD$91,13,FALSE)</f>
        <v>4.9656000000000002</v>
      </c>
      <c r="V13" s="254">
        <f>VLOOKUP(V10,'Preisindizes Gas 2024 Bas.''21'!$R$8:$AD$91,13,FALSE)</f>
        <v>4.8544999999999998</v>
      </c>
      <c r="W13" s="254">
        <f>VLOOKUP(W10,'Preisindizes Gas 2024 Bas.''21'!$R$8:$AD$91,13,FALSE)</f>
        <v>4.7656000000000001</v>
      </c>
      <c r="X13" s="254">
        <f>VLOOKUP(X10,'Preisindizes Gas 2024 Bas.''21'!$R$8:$AD$91,13,FALSE)</f>
        <v>4.7309000000000001</v>
      </c>
      <c r="Y13" s="254">
        <f>VLOOKUP(Y10,'Preisindizes Gas 2024 Bas.''21'!$R$8:$AD$91,13,FALSE)</f>
        <v>4.8007</v>
      </c>
      <c r="Z13" s="254">
        <f>VLOOKUP(Z10,'Preisindizes Gas 2024 Bas.''21'!$R$8:$AD$91,13,FALSE)</f>
        <v>4.7831000000000001</v>
      </c>
      <c r="AA13" s="254">
        <f>VLOOKUP(AA10,'Preisindizes Gas 2024 Bas.''21'!$R$8:$AD$91,13,FALSE)</f>
        <v>5.0622999999999996</v>
      </c>
      <c r="AB13" s="254">
        <f>VLOOKUP(AB10,'Preisindizes Gas 2024 Bas.''21'!$R$8:$AD$91,13,FALSE)</f>
        <v>4.9467999999999996</v>
      </c>
      <c r="AC13" s="254">
        <f>VLOOKUP(AC10,'Preisindizes Gas 2024 Bas.''21'!$R$8:$AD$91,13,FALSE)</f>
        <v>4.7481999999999998</v>
      </c>
      <c r="AD13" s="254">
        <f>VLOOKUP(AD10,'Preisindizes Gas 2024 Bas.''21'!$R$8:$AD$91,13,FALSE)</f>
        <v>4.2378</v>
      </c>
      <c r="AE13" s="254">
        <f>VLOOKUP(AE10,'Preisindizes Gas 2024 Bas.''21'!$R$8:$AD$91,13,FALSE)</f>
        <v>4.0278999999999998</v>
      </c>
      <c r="AF13" s="254">
        <f>VLOOKUP(AF10,'Preisindizes Gas 2024 Bas.''21'!$R$8:$AD$91,13,FALSE)</f>
        <v>3.9544000000000001</v>
      </c>
      <c r="AG13" s="254">
        <f>VLOOKUP(AG10,'Preisindizes Gas 2024 Bas.''21'!$R$8:$AD$91,13,FALSE)</f>
        <v>3.7277999999999998</v>
      </c>
      <c r="AH13" s="254">
        <f>VLOOKUP(AH10,'Preisindizes Gas 2024 Bas.''21'!$R$8:$AD$91,13,FALSE)</f>
        <v>3.3969</v>
      </c>
      <c r="AI13" s="254">
        <f>VLOOKUP(AI10,'Preisindizes Gas 2024 Bas.''21'!$R$8:$AD$91,13,FALSE)</f>
        <v>3.4146999999999998</v>
      </c>
      <c r="AJ13" s="254">
        <f>VLOOKUP(AJ10,'Preisindizes Gas 2024 Bas.''21'!$R$8:$AD$91,13,FALSE)</f>
        <v>3.3359000000000001</v>
      </c>
      <c r="AK13" s="254">
        <f>VLOOKUP(AK10,'Preisindizes Gas 2024 Bas.''21'!$R$8:$AD$91,13,FALSE)</f>
        <v>3.3104</v>
      </c>
      <c r="AL13" s="254">
        <f>VLOOKUP(AL10,'Preisindizes Gas 2024 Bas.''21'!$R$8:$AD$91,13,FALSE)</f>
        <v>3.1732</v>
      </c>
      <c r="AM13" s="254">
        <f>VLOOKUP(AM10,'Preisindizes Gas 2024 Bas.''21'!$R$8:$AD$91,13,FALSE)</f>
        <v>2.9839000000000002</v>
      </c>
      <c r="AN13" s="254">
        <f>VLOOKUP(AN10,'Preisindizes Gas 2024 Bas.''21'!$R$8:$AD$91,13,FALSE)</f>
        <v>2.7917999999999998</v>
      </c>
      <c r="AO13" s="254">
        <f>VLOOKUP(AO10,'Preisindizes Gas 2024 Bas.''21'!$R$8:$AD$91,13,FALSE)</f>
        <v>2.7275</v>
      </c>
      <c r="AP13" s="254">
        <f>VLOOKUP(AP10,'Preisindizes Gas 2024 Bas.''21'!$R$8:$AD$91,13,FALSE)</f>
        <v>2.6177000000000001</v>
      </c>
      <c r="AQ13" s="254">
        <f>VLOOKUP(AQ10,'Preisindizes Gas 2024 Bas.''21'!$R$8:$AD$91,13,FALSE)</f>
        <v>2.6659999999999999</v>
      </c>
      <c r="AR13" s="254">
        <f>VLOOKUP(AR10,'Preisindizes Gas 2024 Bas.''21'!$R$8:$AD$91,13,FALSE)</f>
        <v>2.6282999999999999</v>
      </c>
      <c r="AS13" s="254">
        <f>VLOOKUP(AS10,'Preisindizes Gas 2024 Bas.''21'!$R$8:$AD$91,13,FALSE)</f>
        <v>2.556</v>
      </c>
      <c r="AT13" s="254">
        <f>VLOOKUP(AT10,'Preisindizes Gas 2024 Bas.''21'!$R$8:$AD$91,13,FALSE)</f>
        <v>2.5019</v>
      </c>
      <c r="AU13" s="254">
        <f>VLOOKUP(AU10,'Preisindizes Gas 2024 Bas.''21'!$R$8:$AD$91,13,FALSE)</f>
        <v>2.5261999999999998</v>
      </c>
      <c r="AV13" s="254">
        <f>VLOOKUP(AV10,'Preisindizes Gas 2024 Bas.''21'!$R$8:$AD$91,13,FALSE)</f>
        <v>2.4876</v>
      </c>
      <c r="AW13" s="254">
        <f>VLOOKUP(AW10,'Preisindizes Gas 2024 Bas.''21'!$R$8:$AD$91,13,FALSE)</f>
        <v>2.4003999999999999</v>
      </c>
      <c r="AX13" s="254">
        <f>VLOOKUP(AX10,'Preisindizes Gas 2024 Bas.''21'!$R$8:$AD$91,13,FALSE)</f>
        <v>2.2945000000000002</v>
      </c>
      <c r="AY13" s="254">
        <f>VLOOKUP(AY10,'Preisindizes Gas 2024 Bas.''21'!$R$8:$AD$91,13,FALSE)</f>
        <v>2.2050999999999998</v>
      </c>
      <c r="AZ13" s="254">
        <f>VLOOKUP(AZ10,'Preisindizes Gas 2024 Bas.''21'!$R$8:$AD$91,13,FALSE)</f>
        <v>2.1223000000000001</v>
      </c>
      <c r="BA13" s="254">
        <f>VLOOKUP(BA10,'Preisindizes Gas 2024 Bas.''21'!$R$8:$AD$91,13,FALSE)</f>
        <v>2.1539999999999999</v>
      </c>
      <c r="BB13" s="254">
        <f>VLOOKUP(BB10,'Preisindizes Gas 2024 Bas.''21'!$R$8:$AD$91,13,FALSE)</f>
        <v>2.1328</v>
      </c>
      <c r="BC13" s="254">
        <f>VLOOKUP(BC10,'Preisindizes Gas 2024 Bas.''21'!$R$8:$AD$91,13,FALSE)</f>
        <v>2.0488</v>
      </c>
      <c r="BD13" s="254">
        <f>VLOOKUP(BD10,'Preisindizes Gas 2024 Bas.''21'!$R$8:$AD$91,13,FALSE)</f>
        <v>2.0950000000000002</v>
      </c>
      <c r="BE13" s="254">
        <f>VLOOKUP(BE10,'Preisindizes Gas 2024 Bas.''21'!$R$8:$AD$91,13,FALSE)</f>
        <v>2.1223000000000001</v>
      </c>
      <c r="BF13" s="254">
        <f>VLOOKUP(BF10,'Preisindizes Gas 2024 Bas.''21'!$R$8:$AD$91,13,FALSE)</f>
        <v>2.1328</v>
      </c>
      <c r="BG13" s="254">
        <f>VLOOKUP(BG10,'Preisindizes Gas 2024 Bas.''21'!$R$8:$AD$91,13,FALSE)</f>
        <v>2.1646999999999998</v>
      </c>
      <c r="BH13" s="254">
        <f>VLOOKUP(BH10,'Preisindizes Gas 2024 Bas.''21'!$R$8:$AD$91,13,FALSE)</f>
        <v>2.1086</v>
      </c>
      <c r="BI13" s="254">
        <f>VLOOKUP(BI10,'Preisindizes Gas 2024 Bas.''21'!$R$8:$AD$91,13,FALSE)</f>
        <v>2.0783</v>
      </c>
      <c r="BJ13" s="254">
        <f>VLOOKUP(BJ10,'Preisindizes Gas 2024 Bas.''21'!$R$8:$AD$91,13,FALSE)</f>
        <v>2.0815999999999999</v>
      </c>
      <c r="BK13" s="254">
        <f>VLOOKUP(BK10,'Preisindizes Gas 2024 Bas.''21'!$R$8:$AD$91,13,FALSE)</f>
        <v>2.0651000000000002</v>
      </c>
      <c r="BL13" s="254">
        <f>VLOOKUP(BL10,'Preisindizes Gas 2024 Bas.''21'!$R$8:$AD$91,13,FALSE)</f>
        <v>1.9593</v>
      </c>
      <c r="BM13" s="254">
        <f>VLOOKUP(BM10,'Preisindizes Gas 2024 Bas.''21'!$R$8:$AD$91,13,FALSE)</f>
        <v>1.8612</v>
      </c>
      <c r="BN13" s="254">
        <f>VLOOKUP(BN10,'Preisindizes Gas 2024 Bas.''21'!$R$8:$AD$91,13,FALSE)</f>
        <v>1.8196000000000001</v>
      </c>
      <c r="BO13" s="254">
        <f>VLOOKUP(BO10,'Preisindizes Gas 2024 Bas.''21'!$R$8:$AD$91,13,FALSE)</f>
        <v>1.7118</v>
      </c>
      <c r="BP13" s="254">
        <f>VLOOKUP(BP10,'Preisindizes Gas 2024 Bas.''21'!$R$8:$AD$91,13,FALSE)</f>
        <v>1.6263000000000001</v>
      </c>
      <c r="BQ13" s="254">
        <f>VLOOKUP(BQ10,'Preisindizes Gas 2024 Bas.''21'!$R$8:$AD$91,13,FALSE)</f>
        <v>1.6852</v>
      </c>
      <c r="BR13" s="254">
        <f>VLOOKUP(BR10,'Preisindizes Gas 2024 Bas.''21'!$R$8:$AD$91,13,FALSE)</f>
        <v>1.694</v>
      </c>
      <c r="BS13" s="254">
        <f>VLOOKUP(BS10,'Preisindizes Gas 2024 Bas.''21'!$R$8:$AD$91,13,FALSE)</f>
        <v>1.6141000000000001</v>
      </c>
      <c r="BT13" s="254">
        <f>VLOOKUP(BT10,'Preisindizes Gas 2024 Bas.''21'!$R$8:$AD$91,13,FALSE)</f>
        <v>1.5885</v>
      </c>
      <c r="BU13" s="254">
        <f>VLOOKUP(BU10,'Preisindizes Gas 2024 Bas.''21'!$R$8:$AD$91,13,FALSE)</f>
        <v>1.6042000000000001</v>
      </c>
      <c r="BV13" s="254">
        <f>VLOOKUP(BV10,'Preisindizes Gas 2024 Bas.''21'!$R$8:$AD$91,13,FALSE)</f>
        <v>1.5983000000000001</v>
      </c>
      <c r="BW13" s="254">
        <f>VLOOKUP(BW10,'Preisindizes Gas 2024 Bas.''21'!$R$8:$AD$91,13,FALSE)</f>
        <v>1.5983000000000001</v>
      </c>
      <c r="BX13" s="254">
        <f>VLOOKUP(BX10,'Preisindizes Gas 2024 Bas.''21'!$R$8:$AD$91,13,FALSE)</f>
        <v>1.6101000000000001</v>
      </c>
      <c r="BY13" s="254">
        <f>VLOOKUP(BY10,'Preisindizes Gas 2024 Bas.''21'!$R$8:$AD$91,13,FALSE)</f>
        <v>1.5287999999999999</v>
      </c>
      <c r="BZ13" s="254">
        <f>VLOOKUP(BZ10,'Preisindizes Gas 2024 Bas.''21'!$R$8:$AD$91,13,FALSE)</f>
        <v>1.4376</v>
      </c>
      <c r="CA13" s="254">
        <f>VLOOKUP(CA10,'Preisindizes Gas 2024 Bas.''21'!$R$8:$AD$91,13,FALSE)</f>
        <v>1.3914</v>
      </c>
      <c r="CB13" s="254">
        <f>VLOOKUP(CB10,'Preisindizes Gas 2024 Bas.''21'!$R$8:$AD$91,13,FALSE)</f>
        <v>1.39</v>
      </c>
      <c r="CC13" s="254">
        <f>VLOOKUP(CC10,'Preisindizes Gas 2024 Bas.''21'!$R$8:$AD$91,13,FALSE)</f>
        <v>1.3009999999999999</v>
      </c>
      <c r="CD13" s="254">
        <f>VLOOKUP(CD10,'Preisindizes Gas 2024 Bas.''21'!$R$8:$AD$91,13,FALSE)</f>
        <v>1.0824</v>
      </c>
      <c r="CE13" s="254">
        <f>VLOOKUP(CE10,'Preisindizes Gas 2024 Bas.''21'!$R$8:$AD$91,13,FALSE)</f>
        <v>1.0093000000000001</v>
      </c>
      <c r="CF13" s="254">
        <f>VLOOKUP(CF10,'Preisindizes Gas 2024 Bas.''21'!$R$8:$AD$91,13,FALSE)</f>
        <v>1</v>
      </c>
    </row>
    <row r="14" spans="1:84" x14ac:dyDescent="0.2">
      <c r="A14" s="188">
        <v>4</v>
      </c>
      <c r="B14" s="189" t="s">
        <v>164</v>
      </c>
      <c r="D14" s="254">
        <f>IF(ISNA(VLOOKUP(D10,'Preisindizes Gas 2024 Bas.''21'!$AF$8:$AJ$91,5,FALSE)),0,VLOOKUP(D10,'Preisindizes Gas 2024 Bas.''21'!$AF$8:$AJ$91,5,FALSE))</f>
        <v>0</v>
      </c>
      <c r="E14" s="254">
        <f>IF(ISNA(VLOOKUP(E10,'Preisindizes Gas 2024 Bas.''21'!$AF$8:$AJ$91,5,FALSE)),0,VLOOKUP(E10,'Preisindizes Gas 2024 Bas.''21'!$AF$8:$AJ$91,5,FALSE))</f>
        <v>0</v>
      </c>
      <c r="F14" s="254">
        <f>IF(ISNA(VLOOKUP(F10,'Preisindizes Gas 2024 Bas.''21'!$AF$8:$AJ$91,5,FALSE)),0,VLOOKUP(F10,'Preisindizes Gas 2024 Bas.''21'!$AF$8:$AJ$91,5,FALSE))</f>
        <v>0</v>
      </c>
      <c r="G14" s="254">
        <f>IF(ISNA(VLOOKUP(G10,'Preisindizes Gas 2024 Bas.''21'!$AF$8:$AJ$91,5,FALSE)),0,VLOOKUP(G10,'Preisindizes Gas 2024 Bas.''21'!$AF$8:$AJ$91,5,FALSE))</f>
        <v>0</v>
      </c>
      <c r="H14" s="254">
        <f>IF(ISNA(VLOOKUP(H10,'Preisindizes Gas 2024 Bas.''21'!$AF$8:$AJ$91,5,FALSE)),0,VLOOKUP(H10,'Preisindizes Gas 2024 Bas.''21'!$AF$8:$AJ$91,5,FALSE))</f>
        <v>0</v>
      </c>
      <c r="I14" s="254">
        <f>VLOOKUP(I10,'Preisindizes Gas 2024 Bas.''21'!$AF$8:$AJ$91,5,FALSE)</f>
        <v>5.2327000000000004</v>
      </c>
      <c r="J14" s="254">
        <f>VLOOKUP(J10,'Preisindizes Gas 2024 Bas.''21'!$AF$8:$AJ$91,5,FALSE)</f>
        <v>5.3639999999999999</v>
      </c>
      <c r="K14" s="254">
        <f>VLOOKUP(K10,'Preisindizes Gas 2024 Bas.''21'!$AF$8:$AJ$91,5,FALSE)</f>
        <v>4.5461</v>
      </c>
      <c r="L14" s="254">
        <f>VLOOKUP(L10,'Preisindizes Gas 2024 Bas.''21'!$AF$8:$AJ$91,5,FALSE)</f>
        <v>4.4207000000000001</v>
      </c>
      <c r="M14" s="254">
        <f>VLOOKUP(M10,'Preisindizes Gas 2024 Bas.''21'!$AF$8:$AJ$91,5,FALSE)</f>
        <v>4.5461</v>
      </c>
      <c r="N14" s="254">
        <f>VLOOKUP(N10,'Preisindizes Gas 2024 Bas.''21'!$AF$8:$AJ$91,5,FALSE)</f>
        <v>4.6281999999999996</v>
      </c>
      <c r="O14" s="254">
        <f>VLOOKUP(O10,'Preisindizes Gas 2024 Bas.''21'!$AF$8:$AJ$91,5,FALSE)</f>
        <v>4.5461</v>
      </c>
      <c r="P14" s="254">
        <f>VLOOKUP(P10,'Preisindizes Gas 2024 Bas.''21'!$AF$8:$AJ$91,5,FALSE)</f>
        <v>4.4513999999999996</v>
      </c>
      <c r="Q14" s="254">
        <f>VLOOKUP(Q10,'Preisindizes Gas 2024 Bas.''21'!$AF$8:$AJ$91,5,FALSE)</f>
        <v>4.3754</v>
      </c>
      <c r="R14" s="254">
        <f>VLOOKUP(R10,'Preisindizes Gas 2024 Bas.''21'!$AF$8:$AJ$91,5,FALSE)</f>
        <v>4.4055</v>
      </c>
      <c r="S14" s="254">
        <f>VLOOKUP(S10,'Preisindizes Gas 2024 Bas.''21'!$AF$8:$AJ$91,5,FALSE)</f>
        <v>4.4207000000000001</v>
      </c>
      <c r="T14" s="254">
        <f>VLOOKUP(T10,'Preisindizes Gas 2024 Bas.''21'!$AF$8:$AJ$91,5,FALSE)</f>
        <v>4.3754</v>
      </c>
      <c r="U14" s="254">
        <f>VLOOKUP(U10,'Preisindizes Gas 2024 Bas.''21'!$AF$8:$AJ$91,5,FALSE)</f>
        <v>4.3164999999999996</v>
      </c>
      <c r="V14" s="254">
        <f>VLOOKUP(V10,'Preisindizes Gas 2024 Bas.''21'!$AF$8:$AJ$91,5,FALSE)</f>
        <v>4.3019999999999996</v>
      </c>
      <c r="W14" s="254">
        <f>VLOOKUP(W10,'Preisindizes Gas 2024 Bas.''21'!$AF$8:$AJ$91,5,FALSE)</f>
        <v>4.2732999999999999</v>
      </c>
      <c r="X14" s="254">
        <f>VLOOKUP(X10,'Preisindizes Gas 2024 Bas.''21'!$AF$8:$AJ$91,5,FALSE)</f>
        <v>4.2032999999999996</v>
      </c>
      <c r="Y14" s="254">
        <f>VLOOKUP(Y10,'Preisindizes Gas 2024 Bas.''21'!$AF$8:$AJ$91,5,FALSE)</f>
        <v>4.0957999999999997</v>
      </c>
      <c r="Z14" s="254">
        <f>VLOOKUP(Z10,'Preisindizes Gas 2024 Bas.''21'!$AF$8:$AJ$91,5,FALSE)</f>
        <v>4.0442</v>
      </c>
      <c r="AA14" s="254">
        <f>VLOOKUP(AA10,'Preisindizes Gas 2024 Bas.''21'!$AF$8:$AJ$91,5,FALSE)</f>
        <v>4.0957999999999997</v>
      </c>
      <c r="AB14" s="254">
        <f>VLOOKUP(AB10,'Preisindizes Gas 2024 Bas.''21'!$AF$8:$AJ$91,5,FALSE)</f>
        <v>4.0957999999999997</v>
      </c>
      <c r="AC14" s="254">
        <f>VLOOKUP(AC10,'Preisindizes Gas 2024 Bas.''21'!$AF$8:$AJ$91,5,FALSE)</f>
        <v>4.0313999999999997</v>
      </c>
      <c r="AD14" s="254">
        <f>VLOOKUP(AD10,'Preisindizes Gas 2024 Bas.''21'!$AF$8:$AJ$91,5,FALSE)</f>
        <v>3.8382999999999998</v>
      </c>
      <c r="AE14" s="254">
        <f>VLOOKUP(AE10,'Preisindizes Gas 2024 Bas.''21'!$AF$8:$AJ$91,5,FALSE)</f>
        <v>3.6945000000000001</v>
      </c>
      <c r="AF14" s="254">
        <f>VLOOKUP(AF10,'Preisindizes Gas 2024 Bas.''21'!$AF$8:$AJ$91,5,FALSE)</f>
        <v>3.581</v>
      </c>
      <c r="AG14" s="254">
        <f>VLOOKUP(AG10,'Preisindizes Gas 2024 Bas.''21'!$AF$8:$AJ$91,5,FALSE)</f>
        <v>3.3736999999999999</v>
      </c>
      <c r="AH14" s="254">
        <f>VLOOKUP(AH10,'Preisindizes Gas 2024 Bas.''21'!$AF$8:$AJ$91,5,FALSE)</f>
        <v>2.9676</v>
      </c>
      <c r="AI14" s="254">
        <f>VLOOKUP(AI10,'Preisindizes Gas 2024 Bas.''21'!$AF$8:$AJ$91,5,FALSE)</f>
        <v>2.8426</v>
      </c>
      <c r="AJ14" s="254">
        <f>VLOOKUP(AJ10,'Preisindizes Gas 2024 Bas.''21'!$AF$8:$AJ$91,5,FALSE)</f>
        <v>2.7393000000000001</v>
      </c>
      <c r="AK14" s="254">
        <f>VLOOKUP(AK10,'Preisindizes Gas 2024 Bas.''21'!$AF$8:$AJ$91,5,FALSE)</f>
        <v>2.6652999999999998</v>
      </c>
      <c r="AL14" s="254">
        <f>VLOOKUP(AL10,'Preisindizes Gas 2024 Bas.''21'!$AF$8:$AJ$91,5,FALSE)</f>
        <v>2.6324000000000001</v>
      </c>
      <c r="AM14" s="254">
        <f>VLOOKUP(AM10,'Preisindizes Gas 2024 Bas.''21'!$AF$8:$AJ$91,5,FALSE)</f>
        <v>2.5386000000000002</v>
      </c>
      <c r="AN14" s="254">
        <f>VLOOKUP(AN10,'Preisindizes Gas 2024 Bas.''21'!$AF$8:$AJ$91,5,FALSE)</f>
        <v>2.3828999999999998</v>
      </c>
      <c r="AO14" s="254">
        <f>VLOOKUP(AO10,'Preisindizes Gas 2024 Bas.''21'!$AF$8:$AJ$91,5,FALSE)</f>
        <v>2.2334000000000001</v>
      </c>
      <c r="AP14" s="254">
        <f>VLOOKUP(AP10,'Preisindizes Gas 2024 Bas.''21'!$AF$8:$AJ$91,5,FALSE)</f>
        <v>2.1015999999999999</v>
      </c>
      <c r="AQ14" s="254">
        <f>VLOOKUP(AQ10,'Preisindizes Gas 2024 Bas.''21'!$AF$8:$AJ$91,5,FALSE)</f>
        <v>2.0644</v>
      </c>
      <c r="AR14" s="254">
        <f>VLOOKUP(AR10,'Preisindizes Gas 2024 Bas.''21'!$AF$8:$AJ$91,5,FALSE)</f>
        <v>2.0063</v>
      </c>
      <c r="AS14" s="254">
        <f>VLOOKUP(AS10,'Preisindizes Gas 2024 Bas.''21'!$AF$8:$AJ$91,5,FALSE)</f>
        <v>1.9632000000000001</v>
      </c>
      <c r="AT14" s="254">
        <f>VLOOKUP(AT10,'Preisindizes Gas 2024 Bas.''21'!$AF$8:$AJ$91,5,FALSE)</f>
        <v>1.9783999999999999</v>
      </c>
      <c r="AU14" s="254">
        <f>VLOOKUP(AU10,'Preisindizes Gas 2024 Bas.''21'!$AF$8:$AJ$91,5,FALSE)</f>
        <v>2.0253000000000001</v>
      </c>
      <c r="AV14" s="254">
        <f>VLOOKUP(AV10,'Preisindizes Gas 2024 Bas.''21'!$AF$8:$AJ$91,5,FALSE)</f>
        <v>1.9968999999999999</v>
      </c>
      <c r="AW14" s="254">
        <f>VLOOKUP(AW10,'Preisindizes Gas 2024 Bas.''21'!$AF$8:$AJ$91,5,FALSE)</f>
        <v>1.9454</v>
      </c>
      <c r="AX14" s="254">
        <f>VLOOKUP(AX10,'Preisindizes Gas 2024 Bas.''21'!$AF$8:$AJ$91,5,FALSE)</f>
        <v>1.9162999999999999</v>
      </c>
      <c r="AY14" s="254">
        <f>VLOOKUP(AY10,'Preisindizes Gas 2024 Bas.''21'!$AF$8:$AJ$91,5,FALSE)</f>
        <v>1.8743000000000001</v>
      </c>
      <c r="AZ14" s="254">
        <f>VLOOKUP(AZ10,'Preisindizes Gas 2024 Bas.''21'!$AF$8:$AJ$91,5,FALSE)</f>
        <v>1.8472999999999999</v>
      </c>
      <c r="BA14" s="254">
        <f>VLOOKUP(BA10,'Preisindizes Gas 2024 Bas.''21'!$AF$8:$AJ$91,5,FALSE)</f>
        <v>1.8472999999999999</v>
      </c>
      <c r="BB14" s="254">
        <f>VLOOKUP(BB10,'Preisindizes Gas 2024 Bas.''21'!$AF$8:$AJ$91,5,FALSE)</f>
        <v>1.8420000000000001</v>
      </c>
      <c r="BC14" s="254">
        <f>VLOOKUP(BC10,'Preisindizes Gas 2024 Bas.''21'!$AF$8:$AJ$91,5,FALSE)</f>
        <v>1.8082</v>
      </c>
      <c r="BD14" s="254">
        <f>VLOOKUP(BD10,'Preisindizes Gas 2024 Bas.''21'!$AF$8:$AJ$91,5,FALSE)</f>
        <v>1.8392999999999999</v>
      </c>
      <c r="BE14" s="254">
        <f>VLOOKUP(BE10,'Preisindizes Gas 2024 Bas.''21'!$AF$8:$AJ$91,5,FALSE)</f>
        <v>1.8184</v>
      </c>
      <c r="BF14" s="254">
        <f>VLOOKUP(BF10,'Preisindizes Gas 2024 Bas.''21'!$AF$8:$AJ$91,5,FALSE)</f>
        <v>1.8184</v>
      </c>
      <c r="BG14" s="254">
        <f>VLOOKUP(BG10,'Preisindizes Gas 2024 Bas.''21'!$AF$8:$AJ$91,5,FALSE)</f>
        <v>1.8472999999999999</v>
      </c>
      <c r="BH14" s="254">
        <f>VLOOKUP(BH10,'Preisindizes Gas 2024 Bas.''21'!$AF$8:$AJ$91,5,FALSE)</f>
        <v>1.8132999999999999</v>
      </c>
      <c r="BI14" s="254">
        <f>VLOOKUP(BI10,'Preisindizes Gas 2024 Bas.''21'!$AF$8:$AJ$91,5,FALSE)</f>
        <v>1.7562</v>
      </c>
      <c r="BJ14" s="254">
        <f>VLOOKUP(BJ10,'Preisindizes Gas 2024 Bas.''21'!$AF$8:$AJ$91,5,FALSE)</f>
        <v>1.7658</v>
      </c>
      <c r="BK14" s="254">
        <f>VLOOKUP(BK10,'Preisindizes Gas 2024 Bas.''21'!$AF$8:$AJ$91,5,FALSE)</f>
        <v>1.7395</v>
      </c>
      <c r="BL14" s="254">
        <f>VLOOKUP(BL10,'Preisindizes Gas 2024 Bas.''21'!$AF$8:$AJ$91,5,FALSE)</f>
        <v>1.7161999999999999</v>
      </c>
      <c r="BM14" s="254">
        <f>VLOOKUP(BM10,'Preisindizes Gas 2024 Bas.''21'!$AF$8:$AJ$91,5,FALSE)</f>
        <v>1.6520999999999999</v>
      </c>
      <c r="BN14" s="254">
        <f>VLOOKUP(BN10,'Preisindizes Gas 2024 Bas.''21'!$AF$8:$AJ$91,5,FALSE)</f>
        <v>1.5691999999999999</v>
      </c>
      <c r="BO14" s="254">
        <f>VLOOKUP(BO10,'Preisindizes Gas 2024 Bas.''21'!$AF$8:$AJ$91,5,FALSE)</f>
        <v>1.5502</v>
      </c>
      <c r="BP14" s="254">
        <f>VLOOKUP(BP10,'Preisindizes Gas 2024 Bas.''21'!$AF$8:$AJ$91,5,FALSE)</f>
        <v>1.4753000000000001</v>
      </c>
      <c r="BQ14" s="254">
        <f>VLOOKUP(BQ10,'Preisindizes Gas 2024 Bas.''21'!$AF$8:$AJ$91,5,FALSE)</f>
        <v>1.5262</v>
      </c>
      <c r="BR14" s="254">
        <f>VLOOKUP(BR10,'Preisindizes Gas 2024 Bas.''21'!$AF$8:$AJ$91,5,FALSE)</f>
        <v>1.5136000000000001</v>
      </c>
      <c r="BS14" s="254">
        <f>VLOOKUP(BS10,'Preisindizes Gas 2024 Bas.''21'!$AF$8:$AJ$91,5,FALSE)</f>
        <v>1.4437</v>
      </c>
      <c r="BT14" s="254">
        <f>VLOOKUP(BT10,'Preisindizes Gas 2024 Bas.''21'!$AF$8:$AJ$91,5,FALSE)</f>
        <v>1.4244000000000001</v>
      </c>
      <c r="BU14" s="254">
        <f>VLOOKUP(BU10,'Preisindizes Gas 2024 Bas.''21'!$AF$8:$AJ$91,5,FALSE)</f>
        <v>1.4229000000000001</v>
      </c>
      <c r="BV14" s="254">
        <f>VLOOKUP(BV10,'Preisindizes Gas 2024 Bas.''21'!$AF$8:$AJ$91,5,FALSE)</f>
        <v>1.4323999999999999</v>
      </c>
      <c r="BW14" s="254">
        <f>VLOOKUP(BW10,'Preisindizes Gas 2024 Bas.''21'!$AF$8:$AJ$91,5,FALSE)</f>
        <v>1.4519</v>
      </c>
      <c r="BX14" s="254">
        <f>VLOOKUP(BX10,'Preisindizes Gas 2024 Bas.''21'!$AF$8:$AJ$91,5,FALSE)</f>
        <v>1.4719</v>
      </c>
      <c r="BY14" s="254">
        <f>VLOOKUP(BY10,'Preisindizes Gas 2024 Bas.''21'!$AF$8:$AJ$91,5,FALSE)</f>
        <v>1.4356</v>
      </c>
      <c r="BZ14" s="254">
        <f>VLOOKUP(BZ10,'Preisindizes Gas 2024 Bas.''21'!$AF$8:$AJ$91,5,FALSE)</f>
        <v>1.4026000000000001</v>
      </c>
      <c r="CA14" s="254">
        <f>VLOOKUP(CA10,'Preisindizes Gas 2024 Bas.''21'!$AF$8:$AJ$91,5,FALSE)</f>
        <v>1.3858999999999999</v>
      </c>
      <c r="CB14" s="254">
        <f>VLOOKUP(CB10,'Preisindizes Gas 2024 Bas.''21'!$AF$8:$AJ$91,5,FALSE)</f>
        <v>1.3919999999999999</v>
      </c>
      <c r="CC14" s="254">
        <f>VLOOKUP(CC10,'Preisindizes Gas 2024 Bas.''21'!$AF$8:$AJ$91,5,FALSE)</f>
        <v>1.282</v>
      </c>
      <c r="CD14" s="254">
        <f>VLOOKUP(CD10,'Preisindizes Gas 2024 Bas.''21'!$AF$8:$AJ$91,5,FALSE)</f>
        <v>0.99460000000000004</v>
      </c>
      <c r="CE14" s="254">
        <f>VLOOKUP(CE10,'Preisindizes Gas 2024 Bas.''21'!$AF$8:$AJ$91,5,FALSE)</f>
        <v>0.98309999999999997</v>
      </c>
      <c r="CF14" s="254">
        <f>VLOOKUP(CF10,'Preisindizes Gas 2024 Bas.''21'!$AF$8:$AJ$91,5,FALSE)</f>
        <v>1</v>
      </c>
    </row>
    <row r="15" spans="1:84" x14ac:dyDescent="0.2">
      <c r="M15" s="1" t="s">
        <v>160</v>
      </c>
    </row>
    <row r="17" spans="2:84" x14ac:dyDescent="0.2">
      <c r="B17" s="33" t="s">
        <v>381</v>
      </c>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302"/>
      <c r="AG17" s="302"/>
      <c r="AH17" s="302"/>
      <c r="AI17" s="302"/>
      <c r="AJ17" s="302"/>
      <c r="AK17" s="302"/>
      <c r="AL17" s="302"/>
      <c r="AM17" s="302"/>
      <c r="AN17" s="302"/>
      <c r="AO17" s="302"/>
      <c r="AP17" s="302"/>
      <c r="AQ17" s="302"/>
      <c r="AR17" s="302"/>
      <c r="AS17" s="302"/>
      <c r="AT17" s="302"/>
      <c r="AU17" s="302"/>
      <c r="AV17" s="302"/>
      <c r="AW17" s="302"/>
      <c r="AX17" s="302"/>
      <c r="AY17" s="302"/>
      <c r="AZ17" s="302"/>
      <c r="BA17" s="302"/>
      <c r="BB17" s="302"/>
      <c r="BC17" s="302"/>
      <c r="BD17" s="302"/>
      <c r="BE17" s="302"/>
      <c r="BF17" s="302"/>
      <c r="BG17" s="302"/>
      <c r="BH17" s="302"/>
      <c r="BI17" s="302"/>
      <c r="BJ17" s="302"/>
      <c r="BK17" s="302"/>
      <c r="BL17" s="302"/>
      <c r="BM17" s="302"/>
      <c r="BN17" s="302"/>
      <c r="BO17" s="302"/>
      <c r="BP17" s="302"/>
      <c r="BQ17" s="302"/>
      <c r="BR17" s="302"/>
      <c r="BS17" s="302"/>
      <c r="BT17" s="302"/>
    </row>
    <row r="18" spans="2:84" x14ac:dyDescent="0.2">
      <c r="B18" s="192">
        <v>2024</v>
      </c>
    </row>
    <row r="19" spans="2:84" hidden="1" outlineLevel="1" x14ac:dyDescent="0.2">
      <c r="B19" s="189" t="s">
        <v>161</v>
      </c>
      <c r="D19" s="255"/>
      <c r="E19" s="255"/>
      <c r="F19" s="255"/>
      <c r="G19" s="255"/>
      <c r="H19" s="255"/>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c r="AG19" s="255"/>
      <c r="AH19" s="255"/>
      <c r="AI19" s="255"/>
      <c r="AJ19" s="255"/>
      <c r="AK19" s="255"/>
      <c r="AL19" s="255"/>
      <c r="AM19" s="255"/>
      <c r="AN19" s="255"/>
      <c r="AO19" s="255"/>
      <c r="AP19" s="255"/>
      <c r="AQ19" s="255"/>
      <c r="AR19" s="255"/>
      <c r="AS19" s="255"/>
      <c r="AT19" s="255"/>
      <c r="AU19" s="255"/>
      <c r="AV19" s="255"/>
      <c r="AW19" s="255"/>
      <c r="AX19" s="255"/>
      <c r="AY19" s="255"/>
      <c r="AZ19" s="255"/>
      <c r="BA19" s="255"/>
      <c r="BB19" s="255"/>
      <c r="BC19" s="255"/>
      <c r="BD19" s="255"/>
      <c r="BE19" s="255"/>
      <c r="BF19" s="255"/>
      <c r="BG19" s="255"/>
      <c r="BH19" s="255"/>
      <c r="BI19" s="255"/>
      <c r="BJ19" s="255"/>
      <c r="BK19" s="255"/>
      <c r="BL19" s="255"/>
      <c r="BM19" s="255"/>
      <c r="BN19" s="255"/>
      <c r="BO19" s="255"/>
      <c r="BP19" s="255"/>
      <c r="BQ19" s="255"/>
      <c r="BR19" s="255"/>
      <c r="BS19" s="255"/>
      <c r="BT19" s="255"/>
      <c r="BU19" s="255"/>
      <c r="BV19" s="255"/>
      <c r="BW19" s="255"/>
      <c r="BX19" s="255"/>
      <c r="BY19" s="255"/>
      <c r="BZ19" s="255"/>
      <c r="CA19" s="255"/>
      <c r="CB19" s="255"/>
      <c r="CC19" s="255"/>
      <c r="CD19" s="255"/>
      <c r="CE19" s="255"/>
      <c r="CF19" s="255"/>
    </row>
    <row r="20" spans="2:84" hidden="1" outlineLevel="1" x14ac:dyDescent="0.2">
      <c r="B20" s="189" t="s">
        <v>162</v>
      </c>
      <c r="D20" s="256"/>
      <c r="E20" s="256"/>
      <c r="F20" s="256"/>
      <c r="G20" s="256"/>
      <c r="H20" s="256"/>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c r="AG20" s="255"/>
      <c r="AH20" s="255"/>
      <c r="AI20" s="255"/>
      <c r="AJ20" s="255"/>
      <c r="AK20" s="255"/>
      <c r="AL20" s="255"/>
      <c r="AM20" s="255"/>
      <c r="AN20" s="255"/>
      <c r="AO20" s="255"/>
      <c r="AP20" s="255"/>
      <c r="AQ20" s="255"/>
      <c r="AR20" s="255"/>
      <c r="AS20" s="255"/>
      <c r="AT20" s="255"/>
      <c r="AU20" s="255"/>
      <c r="AV20" s="255"/>
      <c r="AW20" s="255"/>
      <c r="AX20" s="255"/>
      <c r="AY20" s="255"/>
      <c r="AZ20" s="255"/>
      <c r="BA20" s="255"/>
      <c r="BB20" s="255"/>
      <c r="BC20" s="255"/>
      <c r="BD20" s="255"/>
      <c r="BE20" s="255"/>
      <c r="BF20" s="255"/>
      <c r="BG20" s="255"/>
      <c r="BH20" s="255"/>
      <c r="BI20" s="255"/>
      <c r="BJ20" s="255"/>
      <c r="BK20" s="255"/>
      <c r="BL20" s="255"/>
      <c r="BM20" s="255"/>
      <c r="BN20" s="255"/>
      <c r="BO20" s="255"/>
      <c r="BP20" s="255"/>
      <c r="BQ20" s="255"/>
      <c r="BR20" s="255"/>
      <c r="BS20" s="255"/>
      <c r="BT20" s="255"/>
      <c r="BU20" s="255"/>
      <c r="BV20" s="255"/>
      <c r="BW20" s="255"/>
      <c r="BX20" s="255"/>
      <c r="BY20" s="255"/>
      <c r="BZ20" s="255"/>
      <c r="CA20" s="255"/>
      <c r="CB20" s="255"/>
      <c r="CC20" s="255"/>
      <c r="CD20" s="255"/>
      <c r="CE20" s="255"/>
      <c r="CF20" s="255"/>
    </row>
    <row r="21" spans="2:84" hidden="1" outlineLevel="1" x14ac:dyDescent="0.2">
      <c r="B21" s="189" t="s">
        <v>163</v>
      </c>
      <c r="D21" s="256"/>
      <c r="E21" s="256"/>
      <c r="F21" s="256"/>
      <c r="G21" s="256"/>
      <c r="H21" s="256"/>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c r="AG21" s="255"/>
      <c r="AH21" s="255"/>
      <c r="AI21" s="255"/>
      <c r="AJ21" s="255"/>
      <c r="AK21" s="255"/>
      <c r="AL21" s="255"/>
      <c r="AM21" s="255"/>
      <c r="AN21" s="255"/>
      <c r="AO21" s="255"/>
      <c r="AP21" s="255"/>
      <c r="AQ21" s="255"/>
      <c r="AR21" s="255"/>
      <c r="AS21" s="255"/>
      <c r="AT21" s="255"/>
      <c r="AU21" s="255"/>
      <c r="AV21" s="255"/>
      <c r="AW21" s="255"/>
      <c r="AX21" s="255"/>
      <c r="AY21" s="255"/>
      <c r="AZ21" s="255"/>
      <c r="BA21" s="255"/>
      <c r="BB21" s="255"/>
      <c r="BC21" s="255"/>
      <c r="BD21" s="255"/>
      <c r="BE21" s="255"/>
      <c r="BF21" s="255"/>
      <c r="BG21" s="255"/>
      <c r="BH21" s="255"/>
      <c r="BI21" s="255"/>
      <c r="BJ21" s="255"/>
      <c r="BK21" s="255"/>
      <c r="BL21" s="255"/>
      <c r="BM21" s="255"/>
      <c r="BN21" s="255"/>
      <c r="BO21" s="255"/>
      <c r="BP21" s="255"/>
      <c r="BQ21" s="255"/>
      <c r="BR21" s="255"/>
      <c r="BS21" s="255"/>
      <c r="BT21" s="255"/>
      <c r="BU21" s="255"/>
      <c r="BV21" s="255"/>
      <c r="BW21" s="255"/>
      <c r="BX21" s="255"/>
      <c r="BY21" s="255"/>
      <c r="BZ21" s="255"/>
      <c r="CA21" s="255"/>
      <c r="CB21" s="255"/>
      <c r="CC21" s="255"/>
      <c r="CD21" s="255"/>
      <c r="CE21" s="255"/>
      <c r="CF21" s="255"/>
    </row>
    <row r="22" spans="2:84" hidden="1" outlineLevel="1" x14ac:dyDescent="0.2">
      <c r="B22" s="189" t="s">
        <v>164</v>
      </c>
      <c r="D22" s="256"/>
      <c r="E22" s="256"/>
      <c r="F22" s="256"/>
      <c r="G22" s="256"/>
      <c r="H22" s="256"/>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255"/>
      <c r="BP22" s="255"/>
      <c r="BQ22" s="255"/>
      <c r="BR22" s="255"/>
      <c r="BS22" s="255"/>
      <c r="BT22" s="255"/>
      <c r="BU22" s="255"/>
      <c r="BV22" s="255"/>
      <c r="BW22" s="255"/>
      <c r="BX22" s="255"/>
      <c r="BY22" s="255"/>
      <c r="BZ22" s="255"/>
      <c r="CA22" s="255"/>
      <c r="CB22" s="255"/>
      <c r="CC22" s="255"/>
      <c r="CD22" s="255"/>
      <c r="CE22" s="255"/>
      <c r="CF22" s="255"/>
    </row>
    <row r="23" spans="2:84" hidden="1" outlineLevel="1" x14ac:dyDescent="0.2">
      <c r="B23" s="33" t="s">
        <v>165</v>
      </c>
    </row>
    <row r="24" spans="2:84" hidden="1" outlineLevel="1" x14ac:dyDescent="0.2">
      <c r="B24" s="189" t="s">
        <v>161</v>
      </c>
      <c r="D24" s="190">
        <f>D11-D19</f>
        <v>25.627500000000001</v>
      </c>
      <c r="E24" s="190">
        <f t="shared" ref="E24:BP27" si="0">E11-E19</f>
        <v>24.660399999999999</v>
      </c>
      <c r="F24" s="190">
        <f t="shared" si="0"/>
        <v>22.9298</v>
      </c>
      <c r="G24" s="190">
        <f t="shared" si="0"/>
        <v>19.803000000000001</v>
      </c>
      <c r="H24" s="190">
        <f t="shared" si="0"/>
        <v>18.152799999999999</v>
      </c>
      <c r="I24" s="190">
        <f t="shared" si="0"/>
        <v>15.939</v>
      </c>
      <c r="J24" s="190">
        <f t="shared" si="0"/>
        <v>16.756399999999999</v>
      </c>
      <c r="K24" s="190">
        <f t="shared" si="0"/>
        <v>14.5222</v>
      </c>
      <c r="L24" s="190">
        <f t="shared" si="0"/>
        <v>13.614599999999999</v>
      </c>
      <c r="M24" s="190">
        <f t="shared" si="0"/>
        <v>14.053800000000001</v>
      </c>
      <c r="N24" s="190">
        <f>N11-N19</f>
        <v>14.053800000000001</v>
      </c>
      <c r="O24" s="190">
        <f t="shared" si="0"/>
        <v>13.3367</v>
      </c>
      <c r="P24" s="190">
        <f t="shared" si="0"/>
        <v>12.9406</v>
      </c>
      <c r="Q24" s="190">
        <f t="shared" si="0"/>
        <v>12.4476</v>
      </c>
      <c r="R24" s="190">
        <f t="shared" si="0"/>
        <v>12.101900000000001</v>
      </c>
      <c r="S24" s="190">
        <f t="shared" si="0"/>
        <v>11.774800000000001</v>
      </c>
      <c r="T24" s="190">
        <f t="shared" si="0"/>
        <v>10.9832</v>
      </c>
      <c r="U24" s="190">
        <f t="shared" si="0"/>
        <v>10.2913</v>
      </c>
      <c r="V24" s="190">
        <f t="shared" si="0"/>
        <v>9.6103000000000005</v>
      </c>
      <c r="W24" s="190">
        <f t="shared" si="0"/>
        <v>9.1399000000000008</v>
      </c>
      <c r="X24" s="190">
        <f t="shared" si="0"/>
        <v>8.8310999999999993</v>
      </c>
      <c r="Y24" s="190">
        <f>Y11-Y19</f>
        <v>8.4870000000000001</v>
      </c>
      <c r="Z24" s="190">
        <f t="shared" si="0"/>
        <v>8.2721999999999998</v>
      </c>
      <c r="AA24" s="190">
        <f t="shared" si="0"/>
        <v>8.7133000000000003</v>
      </c>
      <c r="AB24" s="190">
        <f t="shared" si="0"/>
        <v>8.2721999999999998</v>
      </c>
      <c r="AC24" s="190">
        <f t="shared" si="0"/>
        <v>7.6433</v>
      </c>
      <c r="AD24" s="190">
        <f t="shared" si="0"/>
        <v>6.4702999999999999</v>
      </c>
      <c r="AE24" s="190">
        <f t="shared" si="0"/>
        <v>5.8348000000000004</v>
      </c>
      <c r="AF24" s="190">
        <f t="shared" si="0"/>
        <v>5.5617000000000001</v>
      </c>
      <c r="AG24" s="190">
        <f t="shared" si="0"/>
        <v>5.2489999999999997</v>
      </c>
      <c r="AH24" s="190">
        <f t="shared" si="0"/>
        <v>4.9508000000000001</v>
      </c>
      <c r="AI24" s="190">
        <f t="shared" si="0"/>
        <v>4.8228999999999997</v>
      </c>
      <c r="AJ24" s="190">
        <f t="shared" si="0"/>
        <v>4.6512000000000002</v>
      </c>
      <c r="AK24" s="190">
        <f t="shared" si="0"/>
        <v>4.4607999999999999</v>
      </c>
      <c r="AL24" s="190">
        <f t="shared" si="0"/>
        <v>4.2712000000000003</v>
      </c>
      <c r="AM24" s="190">
        <f t="shared" si="0"/>
        <v>3.9725999999999999</v>
      </c>
      <c r="AN24" s="190">
        <f t="shared" si="0"/>
        <v>3.6105</v>
      </c>
      <c r="AO24" s="190">
        <f t="shared" si="0"/>
        <v>3.4036</v>
      </c>
      <c r="AP24" s="190">
        <f t="shared" si="0"/>
        <v>3.2675000000000001</v>
      </c>
      <c r="AQ24" s="190">
        <f t="shared" si="0"/>
        <v>3.2113</v>
      </c>
      <c r="AR24" s="190">
        <f t="shared" si="0"/>
        <v>3.1494</v>
      </c>
      <c r="AS24" s="190">
        <f t="shared" si="0"/>
        <v>3.1267999999999998</v>
      </c>
      <c r="AT24" s="190">
        <f t="shared" si="0"/>
        <v>3.0680999999999998</v>
      </c>
      <c r="AU24" s="190">
        <f t="shared" si="0"/>
        <v>2.9977</v>
      </c>
      <c r="AV24" s="190">
        <f t="shared" si="0"/>
        <v>2.9304999999999999</v>
      </c>
      <c r="AW24" s="190">
        <f t="shared" si="0"/>
        <v>2.8351000000000002</v>
      </c>
      <c r="AX24" s="190">
        <f t="shared" si="0"/>
        <v>2.6728000000000001</v>
      </c>
      <c r="AY24" s="190">
        <f t="shared" si="0"/>
        <v>2.5135000000000001</v>
      </c>
      <c r="AZ24" s="190">
        <f t="shared" si="0"/>
        <v>2.3677999999999999</v>
      </c>
      <c r="BA24" s="190">
        <f t="shared" si="0"/>
        <v>2.2890000000000001</v>
      </c>
      <c r="BB24" s="190">
        <f t="shared" si="0"/>
        <v>2.2418999999999998</v>
      </c>
      <c r="BC24" s="190">
        <f t="shared" si="0"/>
        <v>2.1930000000000001</v>
      </c>
      <c r="BD24" s="190">
        <f t="shared" si="0"/>
        <v>2.1856</v>
      </c>
      <c r="BE24" s="190">
        <f t="shared" si="0"/>
        <v>2.2002999999999999</v>
      </c>
      <c r="BF24" s="190">
        <f t="shared" si="0"/>
        <v>2.2115</v>
      </c>
      <c r="BG24" s="190">
        <f t="shared" si="0"/>
        <v>2.2227999999999999</v>
      </c>
      <c r="BH24" s="190">
        <f t="shared" si="0"/>
        <v>2.2078000000000002</v>
      </c>
      <c r="BI24" s="190">
        <f t="shared" si="0"/>
        <v>2.2002999999999999</v>
      </c>
      <c r="BJ24" s="190">
        <f t="shared" si="0"/>
        <v>2.1930000000000001</v>
      </c>
      <c r="BK24" s="190">
        <f t="shared" si="0"/>
        <v>2.1892999999999998</v>
      </c>
      <c r="BL24" s="190">
        <f t="shared" si="0"/>
        <v>2.1568000000000001</v>
      </c>
      <c r="BM24" s="190">
        <f t="shared" si="0"/>
        <v>2.1114999999999999</v>
      </c>
      <c r="BN24" s="190">
        <f t="shared" si="0"/>
        <v>2.0648</v>
      </c>
      <c r="BO24" s="190">
        <f t="shared" si="0"/>
        <v>1.9773000000000001</v>
      </c>
      <c r="BP24" s="190">
        <f t="shared" si="0"/>
        <v>1.9079999999999999</v>
      </c>
      <c r="BQ24" s="190">
        <f t="shared" ref="BQ24:CD27" si="1">BQ11-BQ19</f>
        <v>1.8859999999999999</v>
      </c>
      <c r="BR24" s="190">
        <f t="shared" si="1"/>
        <v>1.8671</v>
      </c>
      <c r="BS24" s="190">
        <f t="shared" si="1"/>
        <v>1.8102</v>
      </c>
      <c r="BT24" s="190">
        <f t="shared" si="1"/>
        <v>1.7638</v>
      </c>
      <c r="BU24" s="190">
        <f t="shared" si="1"/>
        <v>1.7311000000000001</v>
      </c>
      <c r="BV24" s="190">
        <f t="shared" si="1"/>
        <v>1.7018</v>
      </c>
      <c r="BW24" s="190">
        <f t="shared" si="1"/>
        <v>1.6735</v>
      </c>
      <c r="BX24" s="190">
        <f t="shared" si="1"/>
        <v>1.6398999999999999</v>
      </c>
      <c r="BY24" s="190">
        <f t="shared" si="1"/>
        <v>1.5862000000000001</v>
      </c>
      <c r="BZ24" s="190">
        <f t="shared" si="1"/>
        <v>1.518</v>
      </c>
      <c r="CA24" s="190">
        <f t="shared" si="1"/>
        <v>1.4538</v>
      </c>
      <c r="CB24" s="190">
        <f t="shared" si="1"/>
        <v>1.4145000000000001</v>
      </c>
      <c r="CC24" s="190">
        <f t="shared" si="1"/>
        <v>1.3069999999999999</v>
      </c>
      <c r="CD24" s="190">
        <f t="shared" si="1"/>
        <v>1.1152</v>
      </c>
      <c r="CE24" s="190">
        <f t="shared" ref="CE24:CF27" si="2">CE11-CE19</f>
        <v>1.0290999999999999</v>
      </c>
      <c r="CF24" s="190">
        <f t="shared" si="2"/>
        <v>1</v>
      </c>
    </row>
    <row r="25" spans="2:84" hidden="1" outlineLevel="1" x14ac:dyDescent="0.2">
      <c r="B25" s="189" t="s">
        <v>162</v>
      </c>
      <c r="D25" s="219">
        <f t="shared" ref="D25:AI27" si="3">D12-D20</f>
        <v>0</v>
      </c>
      <c r="E25" s="219">
        <f t="shared" si="3"/>
        <v>0</v>
      </c>
      <c r="F25" s="219">
        <f t="shared" si="3"/>
        <v>0</v>
      </c>
      <c r="G25" s="219">
        <f t="shared" si="3"/>
        <v>0</v>
      </c>
      <c r="H25" s="219">
        <f t="shared" si="3"/>
        <v>0</v>
      </c>
      <c r="I25" s="190">
        <f t="shared" si="3"/>
        <v>10.496</v>
      </c>
      <c r="J25" s="190">
        <f t="shared" si="3"/>
        <v>11.0252</v>
      </c>
      <c r="K25" s="190">
        <f t="shared" si="3"/>
        <v>9.5071999999999992</v>
      </c>
      <c r="L25" s="190">
        <f t="shared" si="3"/>
        <v>8.9252000000000002</v>
      </c>
      <c r="M25" s="190">
        <f t="shared" si="3"/>
        <v>9.2393999999999998</v>
      </c>
      <c r="N25" s="190">
        <f t="shared" si="3"/>
        <v>9.1747999999999994</v>
      </c>
      <c r="O25" s="190">
        <f t="shared" si="3"/>
        <v>8.7467000000000006</v>
      </c>
      <c r="P25" s="190">
        <f t="shared" si="3"/>
        <v>8.5195000000000007</v>
      </c>
      <c r="Q25" s="190">
        <f t="shared" si="3"/>
        <v>8.1999999999999993</v>
      </c>
      <c r="R25" s="190">
        <f t="shared" si="3"/>
        <v>7.9515000000000002</v>
      </c>
      <c r="S25" s="190">
        <f t="shared" si="3"/>
        <v>7.3708</v>
      </c>
      <c r="T25" s="190">
        <f t="shared" si="3"/>
        <v>6.8333000000000004</v>
      </c>
      <c r="U25" s="190">
        <f t="shared" si="3"/>
        <v>6.3689</v>
      </c>
      <c r="V25" s="190">
        <f t="shared" si="3"/>
        <v>5.9908999999999999</v>
      </c>
      <c r="W25" s="190">
        <f t="shared" si="3"/>
        <v>5.7042999999999999</v>
      </c>
      <c r="X25" s="190">
        <f t="shared" si="3"/>
        <v>5.6308999999999996</v>
      </c>
      <c r="Y25" s="190">
        <f t="shared" si="3"/>
        <v>5.7544000000000004</v>
      </c>
      <c r="Z25" s="190">
        <f t="shared" si="3"/>
        <v>5.7293000000000003</v>
      </c>
      <c r="AA25" s="190">
        <f t="shared" si="3"/>
        <v>5.9908999999999999</v>
      </c>
      <c r="AB25" s="190">
        <f t="shared" si="3"/>
        <v>5.6551999999999998</v>
      </c>
      <c r="AC25" s="190">
        <f t="shared" si="3"/>
        <v>5.3992000000000004</v>
      </c>
      <c r="AD25" s="190">
        <f t="shared" si="3"/>
        <v>4.6360000000000001</v>
      </c>
      <c r="AE25" s="190">
        <f t="shared" si="3"/>
        <v>4.2736000000000001</v>
      </c>
      <c r="AF25" s="190">
        <f t="shared" si="3"/>
        <v>4.1387999999999998</v>
      </c>
      <c r="AG25" s="190">
        <f t="shared" si="3"/>
        <v>3.9758</v>
      </c>
      <c r="AH25" s="190">
        <f t="shared" si="3"/>
        <v>3.7273000000000001</v>
      </c>
      <c r="AI25" s="190">
        <f t="shared" si="3"/>
        <v>3.6648000000000001</v>
      </c>
      <c r="AJ25" s="190">
        <f t="shared" si="0"/>
        <v>3.5847000000000002</v>
      </c>
      <c r="AK25" s="190">
        <f t="shared" si="0"/>
        <v>3.4708999999999999</v>
      </c>
      <c r="AL25" s="190">
        <f t="shared" si="0"/>
        <v>3.28</v>
      </c>
      <c r="AM25" s="190">
        <f t="shared" si="0"/>
        <v>2.9817999999999998</v>
      </c>
      <c r="AN25" s="190">
        <f t="shared" si="0"/>
        <v>2.6996000000000002</v>
      </c>
      <c r="AO25" s="190">
        <f t="shared" si="0"/>
        <v>2.6240000000000001</v>
      </c>
      <c r="AP25" s="190">
        <f t="shared" si="0"/>
        <v>2.6776</v>
      </c>
      <c r="AQ25" s="190">
        <f t="shared" si="0"/>
        <v>2.6884999999999999</v>
      </c>
      <c r="AR25" s="190">
        <f t="shared" si="0"/>
        <v>2.6558999999999999</v>
      </c>
      <c r="AS25" s="190">
        <f t="shared" si="0"/>
        <v>2.6505000000000001</v>
      </c>
      <c r="AT25" s="190">
        <f t="shared" si="0"/>
        <v>2.5929000000000002</v>
      </c>
      <c r="AU25" s="190">
        <f t="shared" si="0"/>
        <v>2.5476000000000001</v>
      </c>
      <c r="AV25" s="190">
        <f t="shared" si="0"/>
        <v>2.5085999999999999</v>
      </c>
      <c r="AW25" s="190">
        <f t="shared" si="0"/>
        <v>2.4386999999999999</v>
      </c>
      <c r="AX25" s="190">
        <f t="shared" si="0"/>
        <v>2.2816999999999998</v>
      </c>
      <c r="AY25" s="190">
        <f t="shared" si="0"/>
        <v>2.1263999999999998</v>
      </c>
      <c r="AZ25" s="190">
        <f t="shared" si="0"/>
        <v>1.9970000000000001</v>
      </c>
      <c r="BA25" s="190">
        <f t="shared" si="0"/>
        <v>1.9408000000000001</v>
      </c>
      <c r="BB25" s="190">
        <f t="shared" si="0"/>
        <v>1.9209000000000001</v>
      </c>
      <c r="BC25" s="190">
        <f t="shared" si="0"/>
        <v>1.9014</v>
      </c>
      <c r="BD25" s="190">
        <f t="shared" si="0"/>
        <v>1.9351</v>
      </c>
      <c r="BE25" s="190">
        <f t="shared" si="0"/>
        <v>1.97</v>
      </c>
      <c r="BF25" s="190">
        <f t="shared" si="0"/>
        <v>2.0061</v>
      </c>
      <c r="BG25" s="190">
        <f t="shared" si="0"/>
        <v>2.0154000000000001</v>
      </c>
      <c r="BH25" s="190">
        <f t="shared" si="0"/>
        <v>2.0091999999999999</v>
      </c>
      <c r="BI25" s="190">
        <f t="shared" si="0"/>
        <v>2.0154000000000001</v>
      </c>
      <c r="BJ25" s="190">
        <f t="shared" si="0"/>
        <v>2.0185</v>
      </c>
      <c r="BK25" s="190">
        <f t="shared" si="0"/>
        <v>2.0278</v>
      </c>
      <c r="BL25" s="190">
        <f t="shared" si="0"/>
        <v>2.0278</v>
      </c>
      <c r="BM25" s="190">
        <f t="shared" si="0"/>
        <v>2.0247000000000002</v>
      </c>
      <c r="BN25" s="190">
        <f t="shared" si="0"/>
        <v>1.9759</v>
      </c>
      <c r="BO25" s="190">
        <f t="shared" si="0"/>
        <v>1.9180999999999999</v>
      </c>
      <c r="BP25" s="190">
        <f t="shared" si="0"/>
        <v>1.861</v>
      </c>
      <c r="BQ25" s="190">
        <f t="shared" si="1"/>
        <v>1.8298000000000001</v>
      </c>
      <c r="BR25" s="190">
        <f t="shared" si="1"/>
        <v>1.8222</v>
      </c>
      <c r="BS25" s="190">
        <f t="shared" si="1"/>
        <v>1.7875000000000001</v>
      </c>
      <c r="BT25" s="190">
        <f t="shared" si="1"/>
        <v>1.7423999999999999</v>
      </c>
      <c r="BU25" s="190">
        <f t="shared" si="1"/>
        <v>1.7128000000000001</v>
      </c>
      <c r="BV25" s="190">
        <f t="shared" si="1"/>
        <v>1.6863999999999999</v>
      </c>
      <c r="BW25" s="190">
        <f t="shared" si="1"/>
        <v>1.6545000000000001</v>
      </c>
      <c r="BX25" s="190">
        <f>BX12-BX20</f>
        <v>1.6277999999999999</v>
      </c>
      <c r="BY25" s="190">
        <f t="shared" si="1"/>
        <v>1.5712999999999999</v>
      </c>
      <c r="BZ25" s="190">
        <f t="shared" si="1"/>
        <v>1.4858</v>
      </c>
      <c r="CA25" s="190">
        <f t="shared" si="1"/>
        <v>1.4077</v>
      </c>
      <c r="CB25" s="190">
        <f t="shared" si="1"/>
        <v>1.3753</v>
      </c>
      <c r="CC25" s="190">
        <f t="shared" si="1"/>
        <v>1.3120000000000001</v>
      </c>
      <c r="CD25" s="190">
        <f t="shared" si="1"/>
        <v>1.1409</v>
      </c>
      <c r="CE25" s="190">
        <f t="shared" si="2"/>
        <v>1.0412999999999999</v>
      </c>
      <c r="CF25" s="190">
        <f t="shared" si="2"/>
        <v>1</v>
      </c>
    </row>
    <row r="26" spans="2:84" hidden="1" outlineLevel="1" x14ac:dyDescent="0.2">
      <c r="B26" s="189" t="s">
        <v>163</v>
      </c>
      <c r="D26" s="190">
        <f t="shared" si="3"/>
        <v>0</v>
      </c>
      <c r="E26" s="190">
        <f t="shared" si="3"/>
        <v>0</v>
      </c>
      <c r="F26" s="190">
        <f t="shared" si="3"/>
        <v>0</v>
      </c>
      <c r="G26" s="190">
        <f t="shared" si="3"/>
        <v>0</v>
      </c>
      <c r="H26" s="190">
        <f t="shared" si="3"/>
        <v>0</v>
      </c>
      <c r="I26" s="219">
        <f t="shared" si="3"/>
        <v>9.0347000000000008</v>
      </c>
      <c r="J26" s="219">
        <f t="shared" si="3"/>
        <v>9.0978999999999992</v>
      </c>
      <c r="K26" s="190">
        <f t="shared" si="3"/>
        <v>7.6528999999999998</v>
      </c>
      <c r="L26" s="190">
        <f t="shared" si="3"/>
        <v>6.1951999999999998</v>
      </c>
      <c r="M26" s="219">
        <f t="shared" si="3"/>
        <v>6.1368</v>
      </c>
      <c r="N26" s="219">
        <f t="shared" si="3"/>
        <v>6.2248999999999999</v>
      </c>
      <c r="O26" s="190">
        <f t="shared" si="3"/>
        <v>5.9954000000000001</v>
      </c>
      <c r="P26" s="190">
        <f t="shared" si="3"/>
        <v>5.8341000000000003</v>
      </c>
      <c r="Q26" s="190">
        <f t="shared" si="3"/>
        <v>5.5598000000000001</v>
      </c>
      <c r="R26" s="190">
        <f t="shared" si="3"/>
        <v>5.4435000000000002</v>
      </c>
      <c r="S26" s="219">
        <f t="shared" si="3"/>
        <v>5.2885999999999997</v>
      </c>
      <c r="T26" s="219">
        <f t="shared" si="3"/>
        <v>5.1020000000000003</v>
      </c>
      <c r="U26" s="190">
        <f t="shared" si="3"/>
        <v>4.9656000000000002</v>
      </c>
      <c r="V26" s="190">
        <f t="shared" si="3"/>
        <v>4.8544999999999998</v>
      </c>
      <c r="W26" s="219">
        <f t="shared" si="3"/>
        <v>4.7656000000000001</v>
      </c>
      <c r="X26" s="190">
        <f t="shared" si="3"/>
        <v>4.7309000000000001</v>
      </c>
      <c r="Y26" s="190">
        <f t="shared" si="3"/>
        <v>4.8007</v>
      </c>
      <c r="Z26" s="219">
        <f t="shared" si="3"/>
        <v>4.7831000000000001</v>
      </c>
      <c r="AA26" s="190">
        <f t="shared" si="3"/>
        <v>5.0622999999999996</v>
      </c>
      <c r="AB26" s="190">
        <f t="shared" si="3"/>
        <v>4.9467999999999996</v>
      </c>
      <c r="AC26" s="190">
        <f t="shared" si="3"/>
        <v>4.7481999999999998</v>
      </c>
      <c r="AD26" s="190">
        <f t="shared" si="3"/>
        <v>4.2378</v>
      </c>
      <c r="AE26" s="190">
        <f t="shared" si="3"/>
        <v>4.0278999999999998</v>
      </c>
      <c r="AF26" s="190">
        <f t="shared" si="3"/>
        <v>3.9544000000000001</v>
      </c>
      <c r="AG26" s="190">
        <f t="shared" si="3"/>
        <v>3.7277999999999998</v>
      </c>
      <c r="AH26" s="190">
        <f t="shared" si="3"/>
        <v>3.3969</v>
      </c>
      <c r="AI26" s="219">
        <f t="shared" si="3"/>
        <v>3.4146999999999998</v>
      </c>
      <c r="AJ26" s="190">
        <f t="shared" si="0"/>
        <v>3.3359000000000001</v>
      </c>
      <c r="AK26" s="190">
        <f t="shared" si="0"/>
        <v>3.3104</v>
      </c>
      <c r="AL26" s="190">
        <f t="shared" si="0"/>
        <v>3.1732</v>
      </c>
      <c r="AM26" s="190">
        <f t="shared" si="0"/>
        <v>2.9839000000000002</v>
      </c>
      <c r="AN26" s="190">
        <f t="shared" si="0"/>
        <v>2.7917999999999998</v>
      </c>
      <c r="AO26" s="219">
        <f t="shared" si="0"/>
        <v>2.7275</v>
      </c>
      <c r="AP26" s="190">
        <f t="shared" si="0"/>
        <v>2.6177000000000001</v>
      </c>
      <c r="AQ26" s="190">
        <f t="shared" si="0"/>
        <v>2.6659999999999999</v>
      </c>
      <c r="AR26" s="190">
        <f t="shared" si="0"/>
        <v>2.6282999999999999</v>
      </c>
      <c r="AS26" s="219">
        <f t="shared" si="0"/>
        <v>2.556</v>
      </c>
      <c r="AT26" s="219">
        <f t="shared" si="0"/>
        <v>2.5019</v>
      </c>
      <c r="AU26" s="190">
        <f t="shared" si="0"/>
        <v>2.5261999999999998</v>
      </c>
      <c r="AV26" s="219">
        <f t="shared" si="0"/>
        <v>2.4876</v>
      </c>
      <c r="AW26" s="190">
        <f t="shared" si="0"/>
        <v>2.4003999999999999</v>
      </c>
      <c r="AX26" s="190">
        <f t="shared" si="0"/>
        <v>2.2945000000000002</v>
      </c>
      <c r="AY26" s="219">
        <f t="shared" si="0"/>
        <v>2.2050999999999998</v>
      </c>
      <c r="AZ26" s="190">
        <f t="shared" si="0"/>
        <v>2.1223000000000001</v>
      </c>
      <c r="BA26" s="190">
        <f t="shared" si="0"/>
        <v>2.1539999999999999</v>
      </c>
      <c r="BB26" s="190">
        <f t="shared" si="0"/>
        <v>2.1328</v>
      </c>
      <c r="BC26" s="219">
        <f t="shared" si="0"/>
        <v>2.0488</v>
      </c>
      <c r="BD26" s="190">
        <f t="shared" si="0"/>
        <v>2.0950000000000002</v>
      </c>
      <c r="BE26" s="190">
        <f t="shared" si="0"/>
        <v>2.1223000000000001</v>
      </c>
      <c r="BF26" s="190">
        <f t="shared" si="0"/>
        <v>2.1328</v>
      </c>
      <c r="BG26" s="190">
        <f t="shared" si="0"/>
        <v>2.1646999999999998</v>
      </c>
      <c r="BH26" s="190">
        <f t="shared" si="0"/>
        <v>2.1086</v>
      </c>
      <c r="BI26" s="190">
        <f t="shared" si="0"/>
        <v>2.0783</v>
      </c>
      <c r="BJ26" s="190">
        <f t="shared" si="0"/>
        <v>2.0815999999999999</v>
      </c>
      <c r="BK26" s="190">
        <f t="shared" si="0"/>
        <v>2.0651000000000002</v>
      </c>
      <c r="BL26" s="190">
        <f t="shared" si="0"/>
        <v>1.9593</v>
      </c>
      <c r="BM26" s="190">
        <f t="shared" si="0"/>
        <v>1.8612</v>
      </c>
      <c r="BN26" s="190">
        <f t="shared" si="0"/>
        <v>1.8196000000000001</v>
      </c>
      <c r="BO26" s="190">
        <f t="shared" si="0"/>
        <v>1.7118</v>
      </c>
      <c r="BP26" s="190">
        <f t="shared" si="0"/>
        <v>1.6263000000000001</v>
      </c>
      <c r="BQ26" s="190">
        <f t="shared" si="1"/>
        <v>1.6852</v>
      </c>
      <c r="BR26" s="190">
        <f t="shared" si="1"/>
        <v>1.694</v>
      </c>
      <c r="BS26" s="190">
        <f t="shared" si="1"/>
        <v>1.6141000000000001</v>
      </c>
      <c r="BT26" s="190">
        <f t="shared" si="1"/>
        <v>1.5885</v>
      </c>
      <c r="BU26" s="190">
        <f t="shared" si="1"/>
        <v>1.6042000000000001</v>
      </c>
      <c r="BV26" s="190">
        <f t="shared" si="1"/>
        <v>1.5983000000000001</v>
      </c>
      <c r="BW26" s="190">
        <f t="shared" si="1"/>
        <v>1.5983000000000001</v>
      </c>
      <c r="BX26" s="190">
        <f>BX13-BX21</f>
        <v>1.6101000000000001</v>
      </c>
      <c r="BY26" s="190">
        <f t="shared" si="1"/>
        <v>1.5287999999999999</v>
      </c>
      <c r="BZ26" s="190">
        <f t="shared" si="1"/>
        <v>1.4376</v>
      </c>
      <c r="CA26" s="190">
        <f t="shared" si="1"/>
        <v>1.3914</v>
      </c>
      <c r="CB26" s="190">
        <f t="shared" si="1"/>
        <v>1.39</v>
      </c>
      <c r="CC26" s="190">
        <f t="shared" si="1"/>
        <v>1.3009999999999999</v>
      </c>
      <c r="CD26" s="190">
        <f t="shared" si="1"/>
        <v>1.0824</v>
      </c>
      <c r="CE26" s="190">
        <f t="shared" si="2"/>
        <v>1.0093000000000001</v>
      </c>
      <c r="CF26" s="190">
        <f t="shared" si="2"/>
        <v>1</v>
      </c>
    </row>
    <row r="27" spans="2:84" hidden="1" outlineLevel="1" x14ac:dyDescent="0.2">
      <c r="B27" s="189" t="s">
        <v>164</v>
      </c>
      <c r="D27" s="190">
        <f t="shared" si="3"/>
        <v>0</v>
      </c>
      <c r="E27" s="190">
        <f t="shared" si="3"/>
        <v>0</v>
      </c>
      <c r="F27" s="190">
        <f t="shared" si="3"/>
        <v>0</v>
      </c>
      <c r="G27" s="190">
        <f t="shared" si="3"/>
        <v>0</v>
      </c>
      <c r="H27" s="190">
        <f t="shared" si="3"/>
        <v>0</v>
      </c>
      <c r="I27" s="190">
        <f t="shared" si="3"/>
        <v>5.2327000000000004</v>
      </c>
      <c r="J27" s="190">
        <f t="shared" si="3"/>
        <v>5.3639999999999999</v>
      </c>
      <c r="K27" s="190">
        <f t="shared" si="3"/>
        <v>4.5461</v>
      </c>
      <c r="L27" s="190">
        <f t="shared" si="3"/>
        <v>4.4207000000000001</v>
      </c>
      <c r="M27" s="190">
        <f t="shared" si="3"/>
        <v>4.5461</v>
      </c>
      <c r="N27" s="219">
        <f t="shared" si="3"/>
        <v>4.6281999999999996</v>
      </c>
      <c r="O27" s="190">
        <f t="shared" si="3"/>
        <v>4.5461</v>
      </c>
      <c r="P27" s="190">
        <f t="shared" si="3"/>
        <v>4.4513999999999996</v>
      </c>
      <c r="Q27" s="190">
        <f t="shared" si="3"/>
        <v>4.3754</v>
      </c>
      <c r="R27" s="190">
        <f t="shared" si="3"/>
        <v>4.4055</v>
      </c>
      <c r="S27" s="190">
        <f t="shared" si="3"/>
        <v>4.4207000000000001</v>
      </c>
      <c r="T27" s="190">
        <f t="shared" si="3"/>
        <v>4.3754</v>
      </c>
      <c r="U27" s="219">
        <f t="shared" si="3"/>
        <v>4.3164999999999996</v>
      </c>
      <c r="V27" s="219">
        <f t="shared" si="3"/>
        <v>4.3019999999999996</v>
      </c>
      <c r="W27" s="219">
        <f t="shared" si="3"/>
        <v>4.2732999999999999</v>
      </c>
      <c r="X27" s="190">
        <f t="shared" si="3"/>
        <v>4.2032999999999996</v>
      </c>
      <c r="Y27" s="190">
        <f t="shared" si="3"/>
        <v>4.0957999999999997</v>
      </c>
      <c r="Z27" s="190">
        <f t="shared" si="3"/>
        <v>4.0442</v>
      </c>
      <c r="AA27" s="190">
        <f t="shared" si="3"/>
        <v>4.0957999999999997</v>
      </c>
      <c r="AB27" s="190">
        <f t="shared" si="3"/>
        <v>4.0957999999999997</v>
      </c>
      <c r="AC27" s="190">
        <f t="shared" si="3"/>
        <v>4.0313999999999997</v>
      </c>
      <c r="AD27" s="190">
        <f t="shared" si="3"/>
        <v>3.8382999999999998</v>
      </c>
      <c r="AE27" s="219">
        <f t="shared" si="3"/>
        <v>3.6945000000000001</v>
      </c>
      <c r="AF27" s="190">
        <f t="shared" si="3"/>
        <v>3.581</v>
      </c>
      <c r="AG27" s="190">
        <f t="shared" si="3"/>
        <v>3.3736999999999999</v>
      </c>
      <c r="AH27" s="190">
        <f t="shared" si="3"/>
        <v>2.9676</v>
      </c>
      <c r="AI27" s="190">
        <f t="shared" si="3"/>
        <v>2.8426</v>
      </c>
      <c r="AJ27" s="190">
        <f t="shared" si="0"/>
        <v>2.7393000000000001</v>
      </c>
      <c r="AK27" s="190">
        <f t="shared" si="0"/>
        <v>2.6652999999999998</v>
      </c>
      <c r="AL27" s="190">
        <f t="shared" si="0"/>
        <v>2.6324000000000001</v>
      </c>
      <c r="AM27" s="190">
        <f t="shared" si="0"/>
        <v>2.5386000000000002</v>
      </c>
      <c r="AN27" s="190">
        <f t="shared" si="0"/>
        <v>2.3828999999999998</v>
      </c>
      <c r="AO27" s="190">
        <f t="shared" si="0"/>
        <v>2.2334000000000001</v>
      </c>
      <c r="AP27" s="190">
        <f t="shared" si="0"/>
        <v>2.1015999999999999</v>
      </c>
      <c r="AQ27" s="190">
        <f t="shared" si="0"/>
        <v>2.0644</v>
      </c>
      <c r="AR27" s="190">
        <f t="shared" si="0"/>
        <v>2.0063</v>
      </c>
      <c r="AS27" s="190">
        <f t="shared" si="0"/>
        <v>1.9632000000000001</v>
      </c>
      <c r="AT27" s="190">
        <f t="shared" si="0"/>
        <v>1.9783999999999999</v>
      </c>
      <c r="AU27" s="190">
        <f t="shared" si="0"/>
        <v>2.0253000000000001</v>
      </c>
      <c r="AV27" s="190">
        <f t="shared" si="0"/>
        <v>1.9968999999999999</v>
      </c>
      <c r="AW27" s="190">
        <f t="shared" si="0"/>
        <v>1.9454</v>
      </c>
      <c r="AX27" s="190">
        <f t="shared" si="0"/>
        <v>1.9162999999999999</v>
      </c>
      <c r="AY27" s="190">
        <f t="shared" si="0"/>
        <v>1.8743000000000001</v>
      </c>
      <c r="AZ27" s="190">
        <f t="shared" si="0"/>
        <v>1.8472999999999999</v>
      </c>
      <c r="BA27" s="190">
        <f t="shared" si="0"/>
        <v>1.8472999999999999</v>
      </c>
      <c r="BB27" s="190">
        <f t="shared" si="0"/>
        <v>1.8420000000000001</v>
      </c>
      <c r="BC27" s="190">
        <f t="shared" si="0"/>
        <v>1.8082</v>
      </c>
      <c r="BD27" s="190">
        <f t="shared" si="0"/>
        <v>1.8392999999999999</v>
      </c>
      <c r="BE27" s="190">
        <f t="shared" si="0"/>
        <v>1.8184</v>
      </c>
      <c r="BF27" s="190">
        <f t="shared" si="0"/>
        <v>1.8184</v>
      </c>
      <c r="BG27" s="190">
        <f t="shared" si="0"/>
        <v>1.8472999999999999</v>
      </c>
      <c r="BH27" s="190">
        <f t="shared" si="0"/>
        <v>1.8132999999999999</v>
      </c>
      <c r="BI27" s="190">
        <f t="shared" si="0"/>
        <v>1.7562</v>
      </c>
      <c r="BJ27" s="190">
        <f t="shared" si="0"/>
        <v>1.7658</v>
      </c>
      <c r="BK27" s="190">
        <f t="shared" si="0"/>
        <v>1.7395</v>
      </c>
      <c r="BL27" s="190">
        <f t="shared" si="0"/>
        <v>1.7161999999999999</v>
      </c>
      <c r="BM27" s="190">
        <f t="shared" si="0"/>
        <v>1.6520999999999999</v>
      </c>
      <c r="BN27" s="190">
        <f t="shared" si="0"/>
        <v>1.5691999999999999</v>
      </c>
      <c r="BO27" s="190">
        <f t="shared" si="0"/>
        <v>1.5502</v>
      </c>
      <c r="BP27" s="190">
        <f t="shared" si="0"/>
        <v>1.4753000000000001</v>
      </c>
      <c r="BQ27" s="190">
        <f t="shared" si="1"/>
        <v>1.5262</v>
      </c>
      <c r="BR27" s="190">
        <f t="shared" si="1"/>
        <v>1.5136000000000001</v>
      </c>
      <c r="BS27" s="190">
        <f t="shared" si="1"/>
        <v>1.4437</v>
      </c>
      <c r="BT27" s="190">
        <f t="shared" si="1"/>
        <v>1.4244000000000001</v>
      </c>
      <c r="BU27" s="190">
        <f t="shared" si="1"/>
        <v>1.4229000000000001</v>
      </c>
      <c r="BV27" s="190">
        <f t="shared" si="1"/>
        <v>1.4323999999999999</v>
      </c>
      <c r="BW27" s="190">
        <f t="shared" si="1"/>
        <v>1.4519</v>
      </c>
      <c r="BX27" s="190">
        <f t="shared" si="1"/>
        <v>1.4719</v>
      </c>
      <c r="BY27" s="190">
        <f t="shared" si="1"/>
        <v>1.4356</v>
      </c>
      <c r="BZ27" s="190">
        <f t="shared" si="1"/>
        <v>1.4026000000000001</v>
      </c>
      <c r="CA27" s="190">
        <f t="shared" si="1"/>
        <v>1.3858999999999999</v>
      </c>
      <c r="CB27" s="190">
        <f t="shared" si="1"/>
        <v>1.3919999999999999</v>
      </c>
      <c r="CC27" s="190">
        <f t="shared" si="1"/>
        <v>1.282</v>
      </c>
      <c r="CD27" s="190">
        <f t="shared" si="1"/>
        <v>0.99460000000000004</v>
      </c>
      <c r="CE27" s="190">
        <f t="shared" si="2"/>
        <v>0.98309999999999997</v>
      </c>
      <c r="CF27" s="190">
        <f t="shared" si="2"/>
        <v>1</v>
      </c>
    </row>
    <row r="28" spans="2:84" collapsed="1" x14ac:dyDescent="0.2"/>
    <row r="30" spans="2:84" x14ac:dyDescent="0.2">
      <c r="B30" s="33" t="s">
        <v>382</v>
      </c>
      <c r="D30" s="191"/>
    </row>
    <row r="31" spans="2:84" x14ac:dyDescent="0.2">
      <c r="B31" s="192">
        <v>2024</v>
      </c>
    </row>
    <row r="32" spans="2:84" hidden="1" outlineLevel="1" x14ac:dyDescent="0.2">
      <c r="B32" s="189" t="s">
        <v>161</v>
      </c>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3"/>
      <c r="AE32" s="193"/>
      <c r="AF32" s="193"/>
      <c r="AG32" s="193"/>
      <c r="AH32" s="193"/>
      <c r="AI32" s="193"/>
      <c r="AJ32" s="193"/>
      <c r="AK32" s="193"/>
      <c r="AL32" s="193"/>
      <c r="AM32" s="193"/>
      <c r="AN32" s="193"/>
      <c r="AO32" s="193"/>
      <c r="AP32" s="193"/>
      <c r="AQ32" s="193"/>
      <c r="AR32" s="193"/>
      <c r="AS32" s="193"/>
      <c r="AT32" s="193"/>
      <c r="AU32" s="193"/>
      <c r="AV32" s="193"/>
      <c r="AW32" s="193"/>
      <c r="AX32" s="193"/>
      <c r="AY32" s="193"/>
      <c r="AZ32" s="193"/>
      <c r="BA32" s="193"/>
      <c r="BB32" s="193"/>
      <c r="BC32" s="193"/>
      <c r="BD32" s="193"/>
      <c r="BE32" s="193"/>
      <c r="BF32" s="193"/>
      <c r="BG32" s="193"/>
      <c r="BH32" s="193"/>
      <c r="BI32" s="193"/>
      <c r="BJ32" s="193"/>
      <c r="BK32" s="193"/>
      <c r="BL32" s="193"/>
      <c r="BM32" s="193"/>
      <c r="BN32" s="193"/>
      <c r="BO32" s="193"/>
      <c r="BP32" s="193"/>
      <c r="BQ32" s="193"/>
      <c r="BR32" s="193"/>
      <c r="BS32" s="193"/>
      <c r="BT32" s="193"/>
      <c r="BU32" s="193"/>
      <c r="BV32" s="193"/>
      <c r="BW32" s="193"/>
      <c r="BX32" s="193"/>
      <c r="BY32" s="193"/>
      <c r="BZ32" s="193"/>
      <c r="CA32" s="193"/>
      <c r="CB32" s="193"/>
      <c r="CC32" s="193"/>
      <c r="CD32" s="193"/>
      <c r="CE32" s="193"/>
      <c r="CF32" s="193"/>
    </row>
    <row r="33" spans="1:84" hidden="1" outlineLevel="1" x14ac:dyDescent="0.2">
      <c r="B33" s="189" t="s">
        <v>162</v>
      </c>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193"/>
      <c r="AW33" s="193"/>
      <c r="AX33" s="193"/>
      <c r="AY33" s="193"/>
      <c r="AZ33" s="193"/>
      <c r="BA33" s="193"/>
      <c r="BB33" s="193"/>
      <c r="BC33" s="193"/>
      <c r="BD33" s="193"/>
      <c r="BE33" s="193"/>
      <c r="BF33" s="193"/>
      <c r="BG33" s="193"/>
      <c r="BH33" s="193"/>
      <c r="BI33" s="193"/>
      <c r="BJ33" s="193"/>
      <c r="BK33" s="193"/>
      <c r="BL33" s="193"/>
      <c r="BM33" s="193"/>
      <c r="BN33" s="193"/>
      <c r="BO33" s="193"/>
      <c r="BP33" s="193"/>
      <c r="BQ33" s="193"/>
      <c r="BR33" s="193"/>
      <c r="BS33" s="193"/>
      <c r="BT33" s="193"/>
      <c r="BU33" s="193"/>
      <c r="BV33" s="193"/>
      <c r="BW33" s="193"/>
      <c r="BX33" s="193"/>
      <c r="BY33" s="193"/>
      <c r="BZ33" s="193"/>
      <c r="CA33" s="193"/>
      <c r="CB33" s="193"/>
      <c r="CC33" s="193"/>
      <c r="CD33" s="193"/>
      <c r="CE33" s="193"/>
      <c r="CF33" s="193"/>
    </row>
    <row r="34" spans="1:84" hidden="1" outlineLevel="1" x14ac:dyDescent="0.2">
      <c r="B34" s="189" t="s">
        <v>163</v>
      </c>
      <c r="D34" s="194"/>
      <c r="E34" s="194"/>
      <c r="F34" s="194"/>
      <c r="G34" s="194"/>
      <c r="H34" s="194"/>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3"/>
      <c r="AF34" s="193"/>
      <c r="AG34" s="193"/>
      <c r="AH34" s="193"/>
      <c r="AI34" s="193"/>
      <c r="AJ34" s="193"/>
      <c r="AK34" s="193"/>
      <c r="AL34" s="193"/>
      <c r="AM34" s="193"/>
      <c r="AN34" s="193"/>
      <c r="AO34" s="193"/>
      <c r="AP34" s="193"/>
      <c r="AQ34" s="193"/>
      <c r="AR34" s="193"/>
      <c r="AS34" s="193"/>
      <c r="AT34" s="193"/>
      <c r="AU34" s="193"/>
      <c r="AV34" s="193"/>
      <c r="AW34" s="193"/>
      <c r="AX34" s="193"/>
      <c r="AY34" s="193"/>
      <c r="AZ34" s="193"/>
      <c r="BA34" s="193"/>
      <c r="BB34" s="193"/>
      <c r="BC34" s="193"/>
      <c r="BD34" s="193"/>
      <c r="BE34" s="193"/>
      <c r="BF34" s="193"/>
      <c r="BG34" s="193"/>
      <c r="BH34" s="193"/>
      <c r="BI34" s="193"/>
      <c r="BJ34" s="193"/>
      <c r="BK34" s="193"/>
      <c r="BL34" s="193"/>
      <c r="BM34" s="193"/>
      <c r="BN34" s="193"/>
      <c r="BO34" s="193"/>
      <c r="BP34" s="193"/>
      <c r="BQ34" s="193"/>
      <c r="BR34" s="193"/>
      <c r="BS34" s="193"/>
      <c r="BT34" s="193"/>
      <c r="BU34" s="193"/>
      <c r="BV34" s="193"/>
      <c r="BW34" s="193"/>
      <c r="BX34" s="193"/>
      <c r="BY34" s="193"/>
      <c r="BZ34" s="193"/>
      <c r="CA34" s="193"/>
      <c r="CB34" s="193"/>
      <c r="CC34" s="193"/>
      <c r="CD34" s="193"/>
      <c r="CE34" s="193"/>
      <c r="CF34" s="193"/>
    </row>
    <row r="35" spans="1:84" hidden="1" outlineLevel="1" x14ac:dyDescent="0.2">
      <c r="B35" s="189" t="s">
        <v>164</v>
      </c>
      <c r="D35" s="194"/>
      <c r="E35" s="194"/>
      <c r="F35" s="194"/>
      <c r="G35" s="194"/>
      <c r="H35" s="194"/>
      <c r="I35" s="193"/>
      <c r="J35" s="193"/>
      <c r="K35" s="193"/>
      <c r="L35" s="193"/>
      <c r="M35" s="193"/>
      <c r="N35" s="193"/>
      <c r="O35" s="193"/>
      <c r="P35" s="193"/>
      <c r="Q35" s="193"/>
      <c r="R35" s="193"/>
      <c r="S35" s="193"/>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193"/>
      <c r="AW35" s="193"/>
      <c r="AX35" s="193"/>
      <c r="AY35" s="193"/>
      <c r="AZ35" s="193"/>
      <c r="BA35" s="193"/>
      <c r="BB35" s="193"/>
      <c r="BC35" s="193"/>
      <c r="BD35" s="193"/>
      <c r="BE35" s="193"/>
      <c r="BF35" s="193"/>
      <c r="BG35" s="193"/>
      <c r="BH35" s="193"/>
      <c r="BI35" s="193"/>
      <c r="BJ35" s="193"/>
      <c r="BK35" s="193"/>
      <c r="BL35" s="193"/>
      <c r="BM35" s="193"/>
      <c r="BN35" s="193"/>
      <c r="BO35" s="193"/>
      <c r="BP35" s="193"/>
      <c r="BQ35" s="193"/>
      <c r="BR35" s="193"/>
      <c r="BS35" s="193"/>
      <c r="BT35" s="193"/>
      <c r="BU35" s="193"/>
      <c r="BV35" s="193"/>
      <c r="BW35" s="193"/>
      <c r="BX35" s="193"/>
      <c r="BY35" s="193"/>
      <c r="BZ35" s="193"/>
      <c r="CA35" s="193"/>
      <c r="CB35" s="193"/>
      <c r="CC35" s="193"/>
      <c r="CD35" s="193"/>
      <c r="CE35" s="193"/>
      <c r="CF35" s="193"/>
    </row>
    <row r="36" spans="1:84" hidden="1" outlineLevel="1" x14ac:dyDescent="0.2">
      <c r="B36" s="33" t="s">
        <v>165</v>
      </c>
    </row>
    <row r="37" spans="1:84" hidden="1" outlineLevel="1" x14ac:dyDescent="0.2">
      <c r="B37" s="189" t="s">
        <v>161</v>
      </c>
      <c r="D37" s="190">
        <f>D11-D32</f>
        <v>25.627500000000001</v>
      </c>
      <c r="E37" s="190">
        <f t="shared" ref="E37:BP38" si="4">E11-E32</f>
        <v>24.660399999999999</v>
      </c>
      <c r="F37" s="190">
        <f t="shared" si="4"/>
        <v>22.9298</v>
      </c>
      <c r="G37" s="190">
        <f t="shared" si="4"/>
        <v>19.803000000000001</v>
      </c>
      <c r="H37" s="190">
        <f t="shared" si="4"/>
        <v>18.152799999999999</v>
      </c>
      <c r="I37" s="190">
        <f t="shared" si="4"/>
        <v>15.939</v>
      </c>
      <c r="J37" s="190">
        <f t="shared" si="4"/>
        <v>16.756399999999999</v>
      </c>
      <c r="K37" s="190">
        <f t="shared" si="4"/>
        <v>14.5222</v>
      </c>
      <c r="L37" s="190">
        <f t="shared" si="4"/>
        <v>13.614599999999999</v>
      </c>
      <c r="M37" s="190">
        <f t="shared" si="4"/>
        <v>14.053800000000001</v>
      </c>
      <c r="N37" s="190">
        <f t="shared" si="4"/>
        <v>14.053800000000001</v>
      </c>
      <c r="O37" s="190">
        <f t="shared" si="4"/>
        <v>13.3367</v>
      </c>
      <c r="P37" s="190">
        <f t="shared" si="4"/>
        <v>12.9406</v>
      </c>
      <c r="Q37" s="190">
        <f t="shared" si="4"/>
        <v>12.4476</v>
      </c>
      <c r="R37" s="190">
        <f t="shared" si="4"/>
        <v>12.101900000000001</v>
      </c>
      <c r="S37" s="190">
        <f t="shared" si="4"/>
        <v>11.774800000000001</v>
      </c>
      <c r="T37" s="190">
        <f t="shared" si="4"/>
        <v>10.9832</v>
      </c>
      <c r="U37" s="190">
        <f t="shared" si="4"/>
        <v>10.2913</v>
      </c>
      <c r="V37" s="190">
        <f t="shared" si="4"/>
        <v>9.6103000000000005</v>
      </c>
      <c r="W37" s="190">
        <f t="shared" si="4"/>
        <v>9.1399000000000008</v>
      </c>
      <c r="X37" s="190">
        <f t="shared" si="4"/>
        <v>8.8310999999999993</v>
      </c>
      <c r="Y37" s="190">
        <f t="shared" si="4"/>
        <v>8.4870000000000001</v>
      </c>
      <c r="Z37" s="190">
        <f t="shared" si="4"/>
        <v>8.2721999999999998</v>
      </c>
      <c r="AA37" s="190">
        <f t="shared" si="4"/>
        <v>8.7133000000000003</v>
      </c>
      <c r="AB37" s="190">
        <f t="shared" si="4"/>
        <v>8.2721999999999998</v>
      </c>
      <c r="AC37" s="190">
        <f t="shared" si="4"/>
        <v>7.6433</v>
      </c>
      <c r="AD37" s="190">
        <f t="shared" si="4"/>
        <v>6.4702999999999999</v>
      </c>
      <c r="AE37" s="190">
        <f t="shared" si="4"/>
        <v>5.8348000000000004</v>
      </c>
      <c r="AF37" s="190">
        <f t="shared" si="4"/>
        <v>5.5617000000000001</v>
      </c>
      <c r="AG37" s="190">
        <f t="shared" si="4"/>
        <v>5.2489999999999997</v>
      </c>
      <c r="AH37" s="190">
        <f t="shared" si="4"/>
        <v>4.9508000000000001</v>
      </c>
      <c r="AI37" s="190">
        <f t="shared" si="4"/>
        <v>4.8228999999999997</v>
      </c>
      <c r="AJ37" s="190">
        <f t="shared" si="4"/>
        <v>4.6512000000000002</v>
      </c>
      <c r="AK37" s="190">
        <f t="shared" si="4"/>
        <v>4.4607999999999999</v>
      </c>
      <c r="AL37" s="190">
        <f t="shared" si="4"/>
        <v>4.2712000000000003</v>
      </c>
      <c r="AM37" s="190">
        <f t="shared" si="4"/>
        <v>3.9725999999999999</v>
      </c>
      <c r="AN37" s="190">
        <f t="shared" si="4"/>
        <v>3.6105</v>
      </c>
      <c r="AO37" s="190">
        <f t="shared" si="4"/>
        <v>3.4036</v>
      </c>
      <c r="AP37" s="190">
        <f t="shared" si="4"/>
        <v>3.2675000000000001</v>
      </c>
      <c r="AQ37" s="190">
        <f t="shared" si="4"/>
        <v>3.2113</v>
      </c>
      <c r="AR37" s="190">
        <f t="shared" si="4"/>
        <v>3.1494</v>
      </c>
      <c r="AS37" s="190">
        <f t="shared" si="4"/>
        <v>3.1267999999999998</v>
      </c>
      <c r="AT37" s="190">
        <f t="shared" si="4"/>
        <v>3.0680999999999998</v>
      </c>
      <c r="AU37" s="190">
        <f t="shared" si="4"/>
        <v>2.9977</v>
      </c>
      <c r="AV37" s="190">
        <f t="shared" si="4"/>
        <v>2.9304999999999999</v>
      </c>
      <c r="AW37" s="190">
        <f t="shared" si="4"/>
        <v>2.8351000000000002</v>
      </c>
      <c r="AX37" s="190">
        <f t="shared" si="4"/>
        <v>2.6728000000000001</v>
      </c>
      <c r="AY37" s="190">
        <f t="shared" si="4"/>
        <v>2.5135000000000001</v>
      </c>
      <c r="AZ37" s="190">
        <f t="shared" si="4"/>
        <v>2.3677999999999999</v>
      </c>
      <c r="BA37" s="190">
        <f t="shared" si="4"/>
        <v>2.2890000000000001</v>
      </c>
      <c r="BB37" s="190">
        <f t="shared" si="4"/>
        <v>2.2418999999999998</v>
      </c>
      <c r="BC37" s="190">
        <f t="shared" si="4"/>
        <v>2.1930000000000001</v>
      </c>
      <c r="BD37" s="190">
        <f t="shared" si="4"/>
        <v>2.1856</v>
      </c>
      <c r="BE37" s="190">
        <f t="shared" si="4"/>
        <v>2.2002999999999999</v>
      </c>
      <c r="BF37" s="190">
        <f t="shared" si="4"/>
        <v>2.2115</v>
      </c>
      <c r="BG37" s="190">
        <f t="shared" si="4"/>
        <v>2.2227999999999999</v>
      </c>
      <c r="BH37" s="190">
        <f t="shared" si="4"/>
        <v>2.2078000000000002</v>
      </c>
      <c r="BI37" s="190">
        <f t="shared" si="4"/>
        <v>2.2002999999999999</v>
      </c>
      <c r="BJ37" s="190">
        <f t="shared" si="4"/>
        <v>2.1930000000000001</v>
      </c>
      <c r="BK37" s="190">
        <f t="shared" si="4"/>
        <v>2.1892999999999998</v>
      </c>
      <c r="BL37" s="190">
        <f t="shared" si="4"/>
        <v>2.1568000000000001</v>
      </c>
      <c r="BM37" s="190">
        <f t="shared" si="4"/>
        <v>2.1114999999999999</v>
      </c>
      <c r="BN37" s="190">
        <f t="shared" si="4"/>
        <v>2.0648</v>
      </c>
      <c r="BO37" s="190">
        <f t="shared" si="4"/>
        <v>1.9773000000000001</v>
      </c>
      <c r="BP37" s="190">
        <f t="shared" si="4"/>
        <v>1.9079999999999999</v>
      </c>
      <c r="BQ37" s="190">
        <f t="shared" ref="BP37:CD40" si="5">BQ11-BQ32</f>
        <v>1.8859999999999999</v>
      </c>
      <c r="BR37" s="190">
        <f t="shared" si="5"/>
        <v>1.8671</v>
      </c>
      <c r="BS37" s="190">
        <f t="shared" si="5"/>
        <v>1.8102</v>
      </c>
      <c r="BT37" s="190">
        <f t="shared" si="5"/>
        <v>1.7638</v>
      </c>
      <c r="BU37" s="190">
        <f t="shared" si="5"/>
        <v>1.7311000000000001</v>
      </c>
      <c r="BV37" s="190">
        <f t="shared" si="5"/>
        <v>1.7018</v>
      </c>
      <c r="BW37" s="190">
        <f t="shared" si="5"/>
        <v>1.6735</v>
      </c>
      <c r="BX37" s="190">
        <f t="shared" si="5"/>
        <v>1.6398999999999999</v>
      </c>
      <c r="BY37" s="190">
        <f t="shared" si="5"/>
        <v>1.5862000000000001</v>
      </c>
      <c r="BZ37" s="190">
        <f t="shared" si="5"/>
        <v>1.518</v>
      </c>
      <c r="CA37" s="190">
        <f t="shared" si="5"/>
        <v>1.4538</v>
      </c>
      <c r="CB37" s="190">
        <f t="shared" si="5"/>
        <v>1.4145000000000001</v>
      </c>
      <c r="CC37" s="190">
        <f t="shared" si="5"/>
        <v>1.3069999999999999</v>
      </c>
      <c r="CD37" s="190">
        <f t="shared" si="5"/>
        <v>1.1152</v>
      </c>
      <c r="CE37" s="190">
        <f t="shared" ref="CE37:CF40" si="6">CE11-CE32</f>
        <v>1.0290999999999999</v>
      </c>
      <c r="CF37" s="190">
        <f t="shared" si="6"/>
        <v>1</v>
      </c>
    </row>
    <row r="38" spans="1:84" hidden="1" outlineLevel="1" x14ac:dyDescent="0.2">
      <c r="B38" s="189" t="s">
        <v>162</v>
      </c>
      <c r="D38" s="190">
        <f>D12-D33</f>
        <v>0</v>
      </c>
      <c r="E38" s="190">
        <f t="shared" si="4"/>
        <v>0</v>
      </c>
      <c r="F38" s="190">
        <f t="shared" si="4"/>
        <v>0</v>
      </c>
      <c r="G38" s="190">
        <f t="shared" si="4"/>
        <v>0</v>
      </c>
      <c r="H38" s="190">
        <f t="shared" si="4"/>
        <v>0</v>
      </c>
      <c r="I38" s="190">
        <f t="shared" si="4"/>
        <v>10.496</v>
      </c>
      <c r="J38" s="190">
        <f t="shared" si="4"/>
        <v>11.0252</v>
      </c>
      <c r="K38" s="190">
        <f t="shared" si="4"/>
        <v>9.5071999999999992</v>
      </c>
      <c r="L38" s="190">
        <f t="shared" si="4"/>
        <v>8.9252000000000002</v>
      </c>
      <c r="M38" s="190">
        <f t="shared" si="4"/>
        <v>9.2393999999999998</v>
      </c>
      <c r="N38" s="190">
        <f t="shared" si="4"/>
        <v>9.1747999999999994</v>
      </c>
      <c r="O38" s="190">
        <f t="shared" si="4"/>
        <v>8.7467000000000006</v>
      </c>
      <c r="P38" s="190">
        <f t="shared" si="4"/>
        <v>8.5195000000000007</v>
      </c>
      <c r="Q38" s="190">
        <f t="shared" si="4"/>
        <v>8.1999999999999993</v>
      </c>
      <c r="R38" s="190">
        <f t="shared" si="4"/>
        <v>7.9515000000000002</v>
      </c>
      <c r="S38" s="190">
        <f t="shared" si="4"/>
        <v>7.3708</v>
      </c>
      <c r="T38" s="190">
        <f t="shared" si="4"/>
        <v>6.8333000000000004</v>
      </c>
      <c r="U38" s="190">
        <f t="shared" si="4"/>
        <v>6.3689</v>
      </c>
      <c r="V38" s="190">
        <f t="shared" si="4"/>
        <v>5.9908999999999999</v>
      </c>
      <c r="W38" s="190">
        <f t="shared" si="4"/>
        <v>5.7042999999999999</v>
      </c>
      <c r="X38" s="190">
        <f t="shared" si="4"/>
        <v>5.6308999999999996</v>
      </c>
      <c r="Y38" s="190">
        <f t="shared" si="4"/>
        <v>5.7544000000000004</v>
      </c>
      <c r="Z38" s="190">
        <f t="shared" si="4"/>
        <v>5.7293000000000003</v>
      </c>
      <c r="AA38" s="190">
        <f t="shared" si="4"/>
        <v>5.9908999999999999</v>
      </c>
      <c r="AB38" s="190">
        <f t="shared" si="4"/>
        <v>5.6551999999999998</v>
      </c>
      <c r="AC38" s="190">
        <f t="shared" si="4"/>
        <v>5.3992000000000004</v>
      </c>
      <c r="AD38" s="190">
        <f t="shared" si="4"/>
        <v>4.6360000000000001</v>
      </c>
      <c r="AE38" s="190">
        <f t="shared" si="4"/>
        <v>4.2736000000000001</v>
      </c>
      <c r="AF38" s="190">
        <f t="shared" si="4"/>
        <v>4.1387999999999998</v>
      </c>
      <c r="AG38" s="190">
        <f t="shared" si="4"/>
        <v>3.9758</v>
      </c>
      <c r="AH38" s="190">
        <f t="shared" si="4"/>
        <v>3.7273000000000001</v>
      </c>
      <c r="AI38" s="190">
        <f t="shared" si="4"/>
        <v>3.6648000000000001</v>
      </c>
      <c r="AJ38" s="190">
        <f t="shared" si="4"/>
        <v>3.5847000000000002</v>
      </c>
      <c r="AK38" s="190">
        <f t="shared" si="4"/>
        <v>3.4708999999999999</v>
      </c>
      <c r="AL38" s="190">
        <f t="shared" si="4"/>
        <v>3.28</v>
      </c>
      <c r="AM38" s="190">
        <f t="shared" si="4"/>
        <v>2.9817999999999998</v>
      </c>
      <c r="AN38" s="190">
        <f t="shared" si="4"/>
        <v>2.6996000000000002</v>
      </c>
      <c r="AO38" s="190">
        <f t="shared" si="4"/>
        <v>2.6240000000000001</v>
      </c>
      <c r="AP38" s="190">
        <f t="shared" si="4"/>
        <v>2.6776</v>
      </c>
      <c r="AQ38" s="190">
        <f t="shared" si="4"/>
        <v>2.6884999999999999</v>
      </c>
      <c r="AR38" s="190">
        <f t="shared" si="4"/>
        <v>2.6558999999999999</v>
      </c>
      <c r="AS38" s="190">
        <f t="shared" si="4"/>
        <v>2.6505000000000001</v>
      </c>
      <c r="AT38" s="190">
        <f t="shared" si="4"/>
        <v>2.5929000000000002</v>
      </c>
      <c r="AU38" s="190">
        <f t="shared" si="4"/>
        <v>2.5476000000000001</v>
      </c>
      <c r="AV38" s="190">
        <f t="shared" si="4"/>
        <v>2.5085999999999999</v>
      </c>
      <c r="AW38" s="190">
        <f t="shared" si="4"/>
        <v>2.4386999999999999</v>
      </c>
      <c r="AX38" s="190">
        <f t="shared" si="4"/>
        <v>2.2816999999999998</v>
      </c>
      <c r="AY38" s="190">
        <f t="shared" si="4"/>
        <v>2.1263999999999998</v>
      </c>
      <c r="AZ38" s="190">
        <f t="shared" si="4"/>
        <v>1.9970000000000001</v>
      </c>
      <c r="BA38" s="190">
        <f t="shared" si="4"/>
        <v>1.9408000000000001</v>
      </c>
      <c r="BB38" s="190">
        <f t="shared" si="4"/>
        <v>1.9209000000000001</v>
      </c>
      <c r="BC38" s="190">
        <f t="shared" si="4"/>
        <v>1.9014</v>
      </c>
      <c r="BD38" s="190">
        <f t="shared" si="4"/>
        <v>1.9351</v>
      </c>
      <c r="BE38" s="190">
        <f t="shared" si="4"/>
        <v>1.97</v>
      </c>
      <c r="BF38" s="190">
        <f t="shared" si="4"/>
        <v>2.0061</v>
      </c>
      <c r="BG38" s="190">
        <f t="shared" si="4"/>
        <v>2.0154000000000001</v>
      </c>
      <c r="BH38" s="190">
        <f t="shared" si="4"/>
        <v>2.0091999999999999</v>
      </c>
      <c r="BI38" s="190">
        <f t="shared" si="4"/>
        <v>2.0154000000000001</v>
      </c>
      <c r="BJ38" s="190">
        <f t="shared" si="4"/>
        <v>2.0185</v>
      </c>
      <c r="BK38" s="190">
        <f t="shared" si="4"/>
        <v>2.0278</v>
      </c>
      <c r="BL38" s="190">
        <f t="shared" si="4"/>
        <v>2.0278</v>
      </c>
      <c r="BM38" s="190">
        <f t="shared" si="4"/>
        <v>2.0247000000000002</v>
      </c>
      <c r="BN38" s="190">
        <f t="shared" si="4"/>
        <v>1.9759</v>
      </c>
      <c r="BO38" s="190">
        <f t="shared" si="4"/>
        <v>1.9180999999999999</v>
      </c>
      <c r="BP38" s="190">
        <f t="shared" si="5"/>
        <v>1.861</v>
      </c>
      <c r="BQ38" s="190">
        <f t="shared" si="5"/>
        <v>1.8298000000000001</v>
      </c>
      <c r="BR38" s="190">
        <f t="shared" si="5"/>
        <v>1.8222</v>
      </c>
      <c r="BS38" s="190">
        <f t="shared" si="5"/>
        <v>1.7875000000000001</v>
      </c>
      <c r="BT38" s="190">
        <f t="shared" si="5"/>
        <v>1.7423999999999999</v>
      </c>
      <c r="BU38" s="190">
        <f t="shared" si="5"/>
        <v>1.7128000000000001</v>
      </c>
      <c r="BV38" s="190">
        <f t="shared" si="5"/>
        <v>1.6863999999999999</v>
      </c>
      <c r="BW38" s="190">
        <f t="shared" si="5"/>
        <v>1.6545000000000001</v>
      </c>
      <c r="BX38" s="190">
        <f t="shared" si="5"/>
        <v>1.6277999999999999</v>
      </c>
      <c r="BY38" s="190">
        <f t="shared" si="5"/>
        <v>1.5712999999999999</v>
      </c>
      <c r="BZ38" s="190">
        <f t="shared" si="5"/>
        <v>1.4858</v>
      </c>
      <c r="CA38" s="190">
        <f t="shared" si="5"/>
        <v>1.4077</v>
      </c>
      <c r="CB38" s="190">
        <f t="shared" si="5"/>
        <v>1.3753</v>
      </c>
      <c r="CC38" s="190">
        <f t="shared" si="5"/>
        <v>1.3120000000000001</v>
      </c>
      <c r="CD38" s="190">
        <f t="shared" si="5"/>
        <v>1.1409</v>
      </c>
      <c r="CE38" s="190">
        <f t="shared" si="6"/>
        <v>1.0412999999999999</v>
      </c>
      <c r="CF38" s="190">
        <f t="shared" si="6"/>
        <v>1</v>
      </c>
    </row>
    <row r="39" spans="1:84" hidden="1" outlineLevel="1" x14ac:dyDescent="0.2">
      <c r="B39" s="189" t="s">
        <v>163</v>
      </c>
      <c r="D39" s="190">
        <f t="shared" ref="D39:BO40" si="7">D13-D34</f>
        <v>0</v>
      </c>
      <c r="E39" s="190">
        <f t="shared" si="7"/>
        <v>0</v>
      </c>
      <c r="F39" s="190">
        <f t="shared" si="7"/>
        <v>0</v>
      </c>
      <c r="G39" s="190">
        <f t="shared" si="7"/>
        <v>0</v>
      </c>
      <c r="H39" s="190">
        <f t="shared" si="7"/>
        <v>0</v>
      </c>
      <c r="I39" s="190">
        <f t="shared" si="7"/>
        <v>9.0347000000000008</v>
      </c>
      <c r="J39" s="190">
        <f t="shared" si="7"/>
        <v>9.0978999999999992</v>
      </c>
      <c r="K39" s="190">
        <f t="shared" si="7"/>
        <v>7.6528999999999998</v>
      </c>
      <c r="L39" s="190">
        <f t="shared" si="7"/>
        <v>6.1951999999999998</v>
      </c>
      <c r="M39" s="190">
        <f t="shared" si="7"/>
        <v>6.1368</v>
      </c>
      <c r="N39" s="190">
        <f t="shared" si="7"/>
        <v>6.2248999999999999</v>
      </c>
      <c r="O39" s="190">
        <f t="shared" si="7"/>
        <v>5.9954000000000001</v>
      </c>
      <c r="P39" s="190">
        <f t="shared" si="7"/>
        <v>5.8341000000000003</v>
      </c>
      <c r="Q39" s="190">
        <f t="shared" si="7"/>
        <v>5.5598000000000001</v>
      </c>
      <c r="R39" s="190">
        <f t="shared" si="7"/>
        <v>5.4435000000000002</v>
      </c>
      <c r="S39" s="190">
        <f t="shared" si="7"/>
        <v>5.2885999999999997</v>
      </c>
      <c r="T39" s="190">
        <f t="shared" si="7"/>
        <v>5.1020000000000003</v>
      </c>
      <c r="U39" s="190">
        <f t="shared" si="7"/>
        <v>4.9656000000000002</v>
      </c>
      <c r="V39" s="190">
        <f t="shared" si="7"/>
        <v>4.8544999999999998</v>
      </c>
      <c r="W39" s="190">
        <f t="shared" si="7"/>
        <v>4.7656000000000001</v>
      </c>
      <c r="X39" s="190">
        <f t="shared" si="7"/>
        <v>4.7309000000000001</v>
      </c>
      <c r="Y39" s="190">
        <f t="shared" si="7"/>
        <v>4.8007</v>
      </c>
      <c r="Z39" s="190">
        <f t="shared" si="7"/>
        <v>4.7831000000000001</v>
      </c>
      <c r="AA39" s="190">
        <f t="shared" si="7"/>
        <v>5.0622999999999996</v>
      </c>
      <c r="AB39" s="190">
        <f t="shared" si="7"/>
        <v>4.9467999999999996</v>
      </c>
      <c r="AC39" s="190">
        <f t="shared" si="7"/>
        <v>4.7481999999999998</v>
      </c>
      <c r="AD39" s="190">
        <f t="shared" si="7"/>
        <v>4.2378</v>
      </c>
      <c r="AE39" s="190">
        <f t="shared" si="7"/>
        <v>4.0278999999999998</v>
      </c>
      <c r="AF39" s="190">
        <f t="shared" si="7"/>
        <v>3.9544000000000001</v>
      </c>
      <c r="AG39" s="190">
        <f t="shared" si="7"/>
        <v>3.7277999999999998</v>
      </c>
      <c r="AH39" s="190">
        <f t="shared" si="7"/>
        <v>3.3969</v>
      </c>
      <c r="AI39" s="190">
        <f t="shared" si="7"/>
        <v>3.4146999999999998</v>
      </c>
      <c r="AJ39" s="190">
        <f t="shared" si="7"/>
        <v>3.3359000000000001</v>
      </c>
      <c r="AK39" s="190">
        <f t="shared" si="7"/>
        <v>3.3104</v>
      </c>
      <c r="AL39" s="190">
        <f t="shared" si="7"/>
        <v>3.1732</v>
      </c>
      <c r="AM39" s="190">
        <f t="shared" si="7"/>
        <v>2.9839000000000002</v>
      </c>
      <c r="AN39" s="190">
        <f t="shared" si="7"/>
        <v>2.7917999999999998</v>
      </c>
      <c r="AO39" s="190">
        <f t="shared" si="7"/>
        <v>2.7275</v>
      </c>
      <c r="AP39" s="190">
        <f t="shared" si="7"/>
        <v>2.6177000000000001</v>
      </c>
      <c r="AQ39" s="190">
        <f t="shared" si="7"/>
        <v>2.6659999999999999</v>
      </c>
      <c r="AR39" s="190">
        <f t="shared" si="7"/>
        <v>2.6282999999999999</v>
      </c>
      <c r="AS39" s="190">
        <f t="shared" si="7"/>
        <v>2.556</v>
      </c>
      <c r="AT39" s="190">
        <f t="shared" si="7"/>
        <v>2.5019</v>
      </c>
      <c r="AU39" s="190">
        <f t="shared" si="7"/>
        <v>2.5261999999999998</v>
      </c>
      <c r="AV39" s="190">
        <f t="shared" si="7"/>
        <v>2.4876</v>
      </c>
      <c r="AW39" s="190">
        <f t="shared" si="7"/>
        <v>2.4003999999999999</v>
      </c>
      <c r="AX39" s="190">
        <f t="shared" si="7"/>
        <v>2.2945000000000002</v>
      </c>
      <c r="AY39" s="190">
        <f t="shared" si="7"/>
        <v>2.2050999999999998</v>
      </c>
      <c r="AZ39" s="190">
        <f t="shared" si="7"/>
        <v>2.1223000000000001</v>
      </c>
      <c r="BA39" s="190">
        <f t="shared" si="7"/>
        <v>2.1539999999999999</v>
      </c>
      <c r="BB39" s="190">
        <f t="shared" si="7"/>
        <v>2.1328</v>
      </c>
      <c r="BC39" s="190">
        <f t="shared" si="7"/>
        <v>2.0488</v>
      </c>
      <c r="BD39" s="190">
        <f t="shared" si="7"/>
        <v>2.0950000000000002</v>
      </c>
      <c r="BE39" s="190">
        <f t="shared" si="7"/>
        <v>2.1223000000000001</v>
      </c>
      <c r="BF39" s="190">
        <f t="shared" si="7"/>
        <v>2.1328</v>
      </c>
      <c r="BG39" s="190">
        <f t="shared" si="7"/>
        <v>2.1646999999999998</v>
      </c>
      <c r="BH39" s="190">
        <f t="shared" si="7"/>
        <v>2.1086</v>
      </c>
      <c r="BI39" s="190">
        <f t="shared" si="7"/>
        <v>2.0783</v>
      </c>
      <c r="BJ39" s="190">
        <f t="shared" si="7"/>
        <v>2.0815999999999999</v>
      </c>
      <c r="BK39" s="190">
        <f t="shared" si="7"/>
        <v>2.0651000000000002</v>
      </c>
      <c r="BL39" s="190">
        <f t="shared" si="7"/>
        <v>1.9593</v>
      </c>
      <c r="BM39" s="190">
        <f t="shared" si="7"/>
        <v>1.8612</v>
      </c>
      <c r="BN39" s="190">
        <f t="shared" si="7"/>
        <v>1.8196000000000001</v>
      </c>
      <c r="BO39" s="190">
        <f t="shared" si="7"/>
        <v>1.7118</v>
      </c>
      <c r="BP39" s="190">
        <f t="shared" si="5"/>
        <v>1.6263000000000001</v>
      </c>
      <c r="BQ39" s="190">
        <f t="shared" si="5"/>
        <v>1.6852</v>
      </c>
      <c r="BR39" s="190">
        <f t="shared" si="5"/>
        <v>1.694</v>
      </c>
      <c r="BS39" s="190">
        <f t="shared" si="5"/>
        <v>1.6141000000000001</v>
      </c>
      <c r="BT39" s="190">
        <f t="shared" si="5"/>
        <v>1.5885</v>
      </c>
      <c r="BU39" s="190">
        <f t="shared" si="5"/>
        <v>1.6042000000000001</v>
      </c>
      <c r="BV39" s="190">
        <f t="shared" si="5"/>
        <v>1.5983000000000001</v>
      </c>
      <c r="BW39" s="190">
        <f t="shared" si="5"/>
        <v>1.5983000000000001</v>
      </c>
      <c r="BX39" s="190">
        <f t="shared" si="5"/>
        <v>1.6101000000000001</v>
      </c>
      <c r="BY39" s="190">
        <f t="shared" si="5"/>
        <v>1.5287999999999999</v>
      </c>
      <c r="BZ39" s="190">
        <f t="shared" si="5"/>
        <v>1.4376</v>
      </c>
      <c r="CA39" s="190">
        <f t="shared" si="5"/>
        <v>1.3914</v>
      </c>
      <c r="CB39" s="190">
        <f t="shared" si="5"/>
        <v>1.39</v>
      </c>
      <c r="CC39" s="190">
        <f t="shared" si="5"/>
        <v>1.3009999999999999</v>
      </c>
      <c r="CD39" s="190">
        <f t="shared" si="5"/>
        <v>1.0824</v>
      </c>
      <c r="CE39" s="190">
        <f t="shared" si="6"/>
        <v>1.0093000000000001</v>
      </c>
      <c r="CF39" s="190">
        <f t="shared" si="6"/>
        <v>1</v>
      </c>
    </row>
    <row r="40" spans="1:84" hidden="1" outlineLevel="1" x14ac:dyDescent="0.2">
      <c r="B40" s="189" t="s">
        <v>164</v>
      </c>
      <c r="D40" s="190">
        <f t="shared" si="7"/>
        <v>0</v>
      </c>
      <c r="E40" s="190">
        <f t="shared" si="7"/>
        <v>0</v>
      </c>
      <c r="F40" s="190">
        <f t="shared" si="7"/>
        <v>0</v>
      </c>
      <c r="G40" s="190">
        <f t="shared" si="7"/>
        <v>0</v>
      </c>
      <c r="H40" s="190">
        <f t="shared" si="7"/>
        <v>0</v>
      </c>
      <c r="I40" s="190">
        <f t="shared" si="7"/>
        <v>5.2327000000000004</v>
      </c>
      <c r="J40" s="190">
        <f t="shared" si="7"/>
        <v>5.3639999999999999</v>
      </c>
      <c r="K40" s="190">
        <f t="shared" si="7"/>
        <v>4.5461</v>
      </c>
      <c r="L40" s="190">
        <f t="shared" si="7"/>
        <v>4.4207000000000001</v>
      </c>
      <c r="M40" s="190">
        <f t="shared" si="7"/>
        <v>4.5461</v>
      </c>
      <c r="N40" s="190">
        <f t="shared" si="7"/>
        <v>4.6281999999999996</v>
      </c>
      <c r="O40" s="190">
        <f t="shared" si="7"/>
        <v>4.5461</v>
      </c>
      <c r="P40" s="190">
        <f t="shared" si="7"/>
        <v>4.4513999999999996</v>
      </c>
      <c r="Q40" s="190">
        <f t="shared" si="7"/>
        <v>4.3754</v>
      </c>
      <c r="R40" s="190">
        <f t="shared" si="7"/>
        <v>4.4055</v>
      </c>
      <c r="S40" s="190">
        <f t="shared" si="7"/>
        <v>4.4207000000000001</v>
      </c>
      <c r="T40" s="190">
        <f t="shared" si="7"/>
        <v>4.3754</v>
      </c>
      <c r="U40" s="190">
        <f t="shared" si="7"/>
        <v>4.3164999999999996</v>
      </c>
      <c r="V40" s="190">
        <f t="shared" si="7"/>
        <v>4.3019999999999996</v>
      </c>
      <c r="W40" s="190">
        <f t="shared" si="7"/>
        <v>4.2732999999999999</v>
      </c>
      <c r="X40" s="190">
        <f t="shared" si="7"/>
        <v>4.2032999999999996</v>
      </c>
      <c r="Y40" s="190">
        <f t="shared" si="7"/>
        <v>4.0957999999999997</v>
      </c>
      <c r="Z40" s="190">
        <f t="shared" si="7"/>
        <v>4.0442</v>
      </c>
      <c r="AA40" s="190">
        <f t="shared" si="7"/>
        <v>4.0957999999999997</v>
      </c>
      <c r="AB40" s="190">
        <f t="shared" si="7"/>
        <v>4.0957999999999997</v>
      </c>
      <c r="AC40" s="190">
        <f t="shared" si="7"/>
        <v>4.0313999999999997</v>
      </c>
      <c r="AD40" s="190">
        <f t="shared" si="7"/>
        <v>3.8382999999999998</v>
      </c>
      <c r="AE40" s="190">
        <f t="shared" si="7"/>
        <v>3.6945000000000001</v>
      </c>
      <c r="AF40" s="190">
        <f t="shared" si="7"/>
        <v>3.581</v>
      </c>
      <c r="AG40" s="190">
        <f t="shared" si="7"/>
        <v>3.3736999999999999</v>
      </c>
      <c r="AH40" s="190">
        <f t="shared" si="7"/>
        <v>2.9676</v>
      </c>
      <c r="AI40" s="190">
        <f t="shared" si="7"/>
        <v>2.8426</v>
      </c>
      <c r="AJ40" s="190">
        <f t="shared" si="7"/>
        <v>2.7393000000000001</v>
      </c>
      <c r="AK40" s="190">
        <f t="shared" si="7"/>
        <v>2.6652999999999998</v>
      </c>
      <c r="AL40" s="190">
        <f t="shared" si="7"/>
        <v>2.6324000000000001</v>
      </c>
      <c r="AM40" s="190">
        <f t="shared" si="7"/>
        <v>2.5386000000000002</v>
      </c>
      <c r="AN40" s="190">
        <f t="shared" si="7"/>
        <v>2.3828999999999998</v>
      </c>
      <c r="AO40" s="190">
        <f t="shared" si="7"/>
        <v>2.2334000000000001</v>
      </c>
      <c r="AP40" s="190">
        <f t="shared" si="7"/>
        <v>2.1015999999999999</v>
      </c>
      <c r="AQ40" s="190">
        <f t="shared" si="7"/>
        <v>2.0644</v>
      </c>
      <c r="AR40" s="190">
        <f t="shared" si="7"/>
        <v>2.0063</v>
      </c>
      <c r="AS40" s="190">
        <f t="shared" si="7"/>
        <v>1.9632000000000001</v>
      </c>
      <c r="AT40" s="190">
        <f t="shared" si="7"/>
        <v>1.9783999999999999</v>
      </c>
      <c r="AU40" s="190">
        <f t="shared" si="7"/>
        <v>2.0253000000000001</v>
      </c>
      <c r="AV40" s="190">
        <f t="shared" si="7"/>
        <v>1.9968999999999999</v>
      </c>
      <c r="AW40" s="190">
        <f t="shared" si="7"/>
        <v>1.9454</v>
      </c>
      <c r="AX40" s="190">
        <f t="shared" si="7"/>
        <v>1.9162999999999999</v>
      </c>
      <c r="AY40" s="190">
        <f t="shared" si="7"/>
        <v>1.8743000000000001</v>
      </c>
      <c r="AZ40" s="190">
        <f t="shared" si="7"/>
        <v>1.8472999999999999</v>
      </c>
      <c r="BA40" s="190">
        <f t="shared" si="7"/>
        <v>1.8472999999999999</v>
      </c>
      <c r="BB40" s="190">
        <f t="shared" si="7"/>
        <v>1.8420000000000001</v>
      </c>
      <c r="BC40" s="190">
        <f t="shared" si="7"/>
        <v>1.8082</v>
      </c>
      <c r="BD40" s="190">
        <f t="shared" si="7"/>
        <v>1.8392999999999999</v>
      </c>
      <c r="BE40" s="190">
        <f t="shared" si="7"/>
        <v>1.8184</v>
      </c>
      <c r="BF40" s="190">
        <f t="shared" si="7"/>
        <v>1.8184</v>
      </c>
      <c r="BG40" s="190">
        <f t="shared" si="7"/>
        <v>1.8472999999999999</v>
      </c>
      <c r="BH40" s="190">
        <f t="shared" si="7"/>
        <v>1.8132999999999999</v>
      </c>
      <c r="BI40" s="190">
        <f t="shared" si="7"/>
        <v>1.7562</v>
      </c>
      <c r="BJ40" s="190">
        <f t="shared" si="7"/>
        <v>1.7658</v>
      </c>
      <c r="BK40" s="190">
        <f t="shared" si="7"/>
        <v>1.7395</v>
      </c>
      <c r="BL40" s="190">
        <f t="shared" si="7"/>
        <v>1.7161999999999999</v>
      </c>
      <c r="BM40" s="190">
        <f t="shared" si="7"/>
        <v>1.6520999999999999</v>
      </c>
      <c r="BN40" s="190">
        <f t="shared" si="7"/>
        <v>1.5691999999999999</v>
      </c>
      <c r="BO40" s="190">
        <f t="shared" si="7"/>
        <v>1.5502</v>
      </c>
      <c r="BP40" s="190">
        <f t="shared" si="5"/>
        <v>1.4753000000000001</v>
      </c>
      <c r="BQ40" s="190">
        <f t="shared" si="5"/>
        <v>1.5262</v>
      </c>
      <c r="BR40" s="190">
        <f t="shared" si="5"/>
        <v>1.5136000000000001</v>
      </c>
      <c r="BS40" s="190">
        <f t="shared" si="5"/>
        <v>1.4437</v>
      </c>
      <c r="BT40" s="190">
        <f t="shared" si="5"/>
        <v>1.4244000000000001</v>
      </c>
      <c r="BU40" s="190">
        <f t="shared" si="5"/>
        <v>1.4229000000000001</v>
      </c>
      <c r="BV40" s="190">
        <f t="shared" si="5"/>
        <v>1.4323999999999999</v>
      </c>
      <c r="BW40" s="190">
        <f t="shared" si="5"/>
        <v>1.4519</v>
      </c>
      <c r="BX40" s="190">
        <f t="shared" si="5"/>
        <v>1.4719</v>
      </c>
      <c r="BY40" s="190">
        <f t="shared" si="5"/>
        <v>1.4356</v>
      </c>
      <c r="BZ40" s="190">
        <f t="shared" si="5"/>
        <v>1.4026000000000001</v>
      </c>
      <c r="CA40" s="190">
        <f t="shared" si="5"/>
        <v>1.3858999999999999</v>
      </c>
      <c r="CB40" s="190">
        <f t="shared" si="5"/>
        <v>1.3919999999999999</v>
      </c>
      <c r="CC40" s="190">
        <f t="shared" si="5"/>
        <v>1.282</v>
      </c>
      <c r="CD40" s="190">
        <f t="shared" si="5"/>
        <v>0.99460000000000004</v>
      </c>
      <c r="CE40" s="190">
        <f t="shared" si="6"/>
        <v>0.98309999999999997</v>
      </c>
      <c r="CF40" s="190">
        <f t="shared" si="6"/>
        <v>1</v>
      </c>
    </row>
    <row r="41" spans="1:84" collapsed="1" x14ac:dyDescent="0.2"/>
    <row r="43" spans="1:84" x14ac:dyDescent="0.2">
      <c r="B43" s="195" t="s">
        <v>409</v>
      </c>
      <c r="O43" s="196" t="s">
        <v>215</v>
      </c>
      <c r="T43" s="196" t="s">
        <v>216</v>
      </c>
      <c r="Y43" s="196" t="s">
        <v>217</v>
      </c>
      <c r="AD43" s="196" t="s">
        <v>218</v>
      </c>
      <c r="AI43" s="196" t="s">
        <v>219</v>
      </c>
      <c r="AN43" s="196" t="s">
        <v>220</v>
      </c>
      <c r="AS43" s="196" t="s">
        <v>221</v>
      </c>
      <c r="AT43" s="196"/>
      <c r="AX43" s="196" t="s">
        <v>222</v>
      </c>
      <c r="BC43" s="196" t="s">
        <v>223</v>
      </c>
      <c r="BH43" s="196" t="s">
        <v>224</v>
      </c>
      <c r="BM43" s="196" t="s">
        <v>225</v>
      </c>
      <c r="BR43" s="196" t="s">
        <v>226</v>
      </c>
      <c r="BW43" s="196" t="s">
        <v>227</v>
      </c>
      <c r="CB43" s="196" t="s">
        <v>228</v>
      </c>
    </row>
    <row r="44" spans="1:84" x14ac:dyDescent="0.2">
      <c r="B44" s="197" t="s">
        <v>166</v>
      </c>
      <c r="C44" s="186"/>
      <c r="D44" s="187" t="s">
        <v>213</v>
      </c>
      <c r="E44" s="198" t="s">
        <v>214</v>
      </c>
      <c r="F44" s="199">
        <v>6</v>
      </c>
      <c r="G44" s="199">
        <v>7</v>
      </c>
      <c r="H44" s="199">
        <v>8</v>
      </c>
      <c r="I44" s="199">
        <v>9</v>
      </c>
      <c r="J44" s="199">
        <v>10</v>
      </c>
      <c r="K44" s="199">
        <v>11</v>
      </c>
      <c r="L44" s="199">
        <v>12</v>
      </c>
      <c r="M44" s="199">
        <v>13</v>
      </c>
      <c r="N44" s="199">
        <v>14</v>
      </c>
      <c r="O44" s="199">
        <v>15</v>
      </c>
      <c r="P44" s="199">
        <v>16</v>
      </c>
      <c r="Q44" s="199">
        <v>17</v>
      </c>
      <c r="R44" s="199">
        <v>18</v>
      </c>
      <c r="S44" s="199">
        <v>19</v>
      </c>
      <c r="T44" s="199">
        <v>20</v>
      </c>
      <c r="U44" s="199">
        <v>21</v>
      </c>
      <c r="V44" s="199">
        <v>22</v>
      </c>
      <c r="W44" s="199">
        <v>23</v>
      </c>
      <c r="X44" s="199">
        <v>24</v>
      </c>
      <c r="Y44" s="199">
        <v>25</v>
      </c>
      <c r="Z44" s="199">
        <v>26</v>
      </c>
      <c r="AA44" s="199">
        <v>27</v>
      </c>
      <c r="AB44" s="199">
        <v>28</v>
      </c>
      <c r="AC44" s="199">
        <v>29</v>
      </c>
      <c r="AD44" s="199">
        <v>30</v>
      </c>
      <c r="AE44" s="199">
        <v>31</v>
      </c>
      <c r="AF44" s="199">
        <v>32</v>
      </c>
      <c r="AG44" s="199">
        <v>33</v>
      </c>
      <c r="AH44" s="199">
        <v>34</v>
      </c>
      <c r="AI44" s="199">
        <v>35</v>
      </c>
      <c r="AJ44" s="199">
        <v>36</v>
      </c>
      <c r="AK44" s="199">
        <v>37</v>
      </c>
      <c r="AL44" s="199">
        <v>38</v>
      </c>
      <c r="AM44" s="199">
        <v>39</v>
      </c>
      <c r="AN44" s="199">
        <v>40</v>
      </c>
      <c r="AO44" s="199">
        <v>41</v>
      </c>
      <c r="AP44" s="199">
        <v>42</v>
      </c>
      <c r="AQ44" s="199">
        <v>43</v>
      </c>
      <c r="AR44" s="199">
        <v>44</v>
      </c>
      <c r="AS44" s="199">
        <v>45</v>
      </c>
      <c r="AT44" s="199">
        <v>46</v>
      </c>
      <c r="AU44" s="199">
        <v>47</v>
      </c>
      <c r="AV44" s="199">
        <v>48</v>
      </c>
      <c r="AW44" s="199">
        <v>49</v>
      </c>
      <c r="AX44" s="199">
        <v>50</v>
      </c>
      <c r="AY44" s="199">
        <v>51</v>
      </c>
      <c r="AZ44" s="199">
        <v>52</v>
      </c>
      <c r="BA44" s="199">
        <v>53</v>
      </c>
      <c r="BB44" s="199">
        <v>54</v>
      </c>
      <c r="BC44" s="199">
        <v>55</v>
      </c>
      <c r="BD44" s="199">
        <v>56</v>
      </c>
      <c r="BE44" s="199">
        <v>57</v>
      </c>
      <c r="BF44" s="199">
        <v>58</v>
      </c>
      <c r="BG44" s="199">
        <v>59</v>
      </c>
      <c r="BH44" s="199">
        <v>60</v>
      </c>
      <c r="BI44" s="199">
        <v>61</v>
      </c>
      <c r="BJ44" s="199">
        <v>62</v>
      </c>
      <c r="BK44" s="199">
        <v>63</v>
      </c>
      <c r="BL44" s="199">
        <v>64</v>
      </c>
      <c r="BM44" s="199">
        <v>65</v>
      </c>
      <c r="BN44" s="199">
        <v>66</v>
      </c>
      <c r="BO44" s="199">
        <v>67</v>
      </c>
      <c r="BP44" s="199">
        <v>68</v>
      </c>
      <c r="BQ44" s="199">
        <v>69</v>
      </c>
      <c r="BR44" s="199">
        <v>70</v>
      </c>
      <c r="BS44" s="199">
        <v>71</v>
      </c>
      <c r="BT44" s="199">
        <v>72</v>
      </c>
      <c r="BU44" s="199">
        <v>73</v>
      </c>
      <c r="BV44" s="199">
        <v>74</v>
      </c>
      <c r="BW44" s="199">
        <v>75</v>
      </c>
      <c r="BX44" s="199">
        <v>76</v>
      </c>
      <c r="BY44" s="199">
        <v>77</v>
      </c>
      <c r="BZ44" s="199">
        <v>78</v>
      </c>
      <c r="CA44" s="199">
        <v>79</v>
      </c>
      <c r="CB44" s="199">
        <v>80</v>
      </c>
      <c r="CC44" s="199">
        <v>81</v>
      </c>
      <c r="CD44" s="199">
        <v>82</v>
      </c>
      <c r="CE44" s="199">
        <v>83</v>
      </c>
      <c r="CF44" s="199">
        <v>84</v>
      </c>
    </row>
    <row r="45" spans="1:84" x14ac:dyDescent="0.2">
      <c r="A45" s="200" t="s">
        <v>167</v>
      </c>
      <c r="B45" s="197" t="s">
        <v>168</v>
      </c>
      <c r="C45" s="201"/>
      <c r="D45" s="202"/>
      <c r="E45" s="203"/>
      <c r="F45" s="220">
        <v>1946</v>
      </c>
      <c r="G45" s="220" t="s">
        <v>229</v>
      </c>
      <c r="H45" s="221" t="s">
        <v>230</v>
      </c>
      <c r="I45" s="221" t="s">
        <v>231</v>
      </c>
      <c r="J45" s="221" t="s">
        <v>232</v>
      </c>
      <c r="K45" s="221" t="s">
        <v>233</v>
      </c>
      <c r="L45" s="221" t="s">
        <v>234</v>
      </c>
      <c r="M45" s="221" t="s">
        <v>235</v>
      </c>
      <c r="N45" s="221" t="s">
        <v>236</v>
      </c>
      <c r="O45" s="221" t="s">
        <v>237</v>
      </c>
      <c r="P45" s="221" t="s">
        <v>238</v>
      </c>
      <c r="Q45" s="221" t="s">
        <v>239</v>
      </c>
      <c r="R45" s="221" t="s">
        <v>240</v>
      </c>
      <c r="S45" s="221" t="s">
        <v>241</v>
      </c>
      <c r="T45" s="221" t="s">
        <v>242</v>
      </c>
      <c r="U45" s="221" t="s">
        <v>243</v>
      </c>
      <c r="V45" s="221" t="s">
        <v>244</v>
      </c>
      <c r="W45" s="221" t="s">
        <v>245</v>
      </c>
      <c r="X45" s="221" t="s">
        <v>246</v>
      </c>
      <c r="Y45" s="221" t="s">
        <v>247</v>
      </c>
      <c r="Z45" s="221" t="s">
        <v>248</v>
      </c>
      <c r="AA45" s="221" t="s">
        <v>249</v>
      </c>
      <c r="AB45" s="221" t="s">
        <v>250</v>
      </c>
      <c r="AC45" s="221" t="s">
        <v>251</v>
      </c>
      <c r="AD45" s="221" t="s">
        <v>252</v>
      </c>
      <c r="AE45" s="221" t="s">
        <v>253</v>
      </c>
      <c r="AF45" s="221" t="s">
        <v>254</v>
      </c>
      <c r="AG45" s="221" t="s">
        <v>255</v>
      </c>
      <c r="AH45" s="221" t="s">
        <v>256</v>
      </c>
      <c r="AI45" s="221" t="s">
        <v>257</v>
      </c>
      <c r="AJ45" s="221" t="s">
        <v>258</v>
      </c>
      <c r="AK45" s="221" t="s">
        <v>259</v>
      </c>
      <c r="AL45" s="221" t="s">
        <v>260</v>
      </c>
      <c r="AM45" s="221" t="s">
        <v>261</v>
      </c>
      <c r="AN45" s="221" t="s">
        <v>262</v>
      </c>
      <c r="AO45" s="221" t="s">
        <v>263</v>
      </c>
      <c r="AP45" s="221" t="s">
        <v>264</v>
      </c>
      <c r="AQ45" s="221" t="s">
        <v>265</v>
      </c>
      <c r="AR45" s="221" t="s">
        <v>266</v>
      </c>
      <c r="AS45" s="221" t="s">
        <v>267</v>
      </c>
      <c r="AT45" s="221" t="s">
        <v>268</v>
      </c>
      <c r="AU45" s="221" t="s">
        <v>269</v>
      </c>
      <c r="AV45" s="221" t="s">
        <v>270</v>
      </c>
      <c r="AW45" s="221" t="s">
        <v>271</v>
      </c>
      <c r="AX45" s="221" t="s">
        <v>272</v>
      </c>
      <c r="AY45" s="221" t="s">
        <v>273</v>
      </c>
      <c r="AZ45" s="221" t="s">
        <v>274</v>
      </c>
      <c r="BA45" s="221" t="s">
        <v>275</v>
      </c>
      <c r="BB45" s="221" t="s">
        <v>276</v>
      </c>
      <c r="BC45" s="221" t="s">
        <v>277</v>
      </c>
      <c r="BD45" s="221" t="s">
        <v>278</v>
      </c>
      <c r="BE45" s="221" t="s">
        <v>279</v>
      </c>
      <c r="BF45" s="221" t="s">
        <v>280</v>
      </c>
      <c r="BG45" s="221" t="s">
        <v>281</v>
      </c>
      <c r="BH45" s="221" t="s">
        <v>282</v>
      </c>
      <c r="BI45" s="221" t="s">
        <v>283</v>
      </c>
      <c r="BJ45" s="221" t="s">
        <v>284</v>
      </c>
      <c r="BK45" s="221" t="s">
        <v>285</v>
      </c>
      <c r="BL45" s="221" t="s">
        <v>286</v>
      </c>
      <c r="BM45" s="221" t="s">
        <v>287</v>
      </c>
      <c r="BN45" s="221" t="s">
        <v>288</v>
      </c>
      <c r="BO45" s="221" t="s">
        <v>289</v>
      </c>
      <c r="BP45" s="221" t="s">
        <v>290</v>
      </c>
      <c r="BQ45" s="221" t="s">
        <v>291</v>
      </c>
      <c r="BR45" s="221" t="s">
        <v>292</v>
      </c>
      <c r="BS45" s="221" t="s">
        <v>293</v>
      </c>
      <c r="BT45" s="221" t="s">
        <v>294</v>
      </c>
      <c r="BU45" s="221" t="s">
        <v>295</v>
      </c>
      <c r="BV45" s="221" t="s">
        <v>296</v>
      </c>
      <c r="BW45" s="221" t="s">
        <v>297</v>
      </c>
      <c r="BX45" s="221" t="s">
        <v>298</v>
      </c>
      <c r="BY45" s="221" t="s">
        <v>299</v>
      </c>
      <c r="BZ45" s="221" t="s">
        <v>300</v>
      </c>
      <c r="CA45" s="222" t="s">
        <v>301</v>
      </c>
      <c r="CB45" s="222" t="s">
        <v>302</v>
      </c>
      <c r="CC45" s="222" t="s">
        <v>303</v>
      </c>
      <c r="CD45" s="222" t="s">
        <v>304</v>
      </c>
      <c r="CE45" s="222">
        <v>2023</v>
      </c>
      <c r="CF45" s="222">
        <v>2024</v>
      </c>
    </row>
    <row r="46" spans="1:84" x14ac:dyDescent="0.2">
      <c r="A46" s="204">
        <v>1</v>
      </c>
      <c r="B46" s="205" t="s">
        <v>169</v>
      </c>
      <c r="C46" s="7"/>
      <c r="D46" s="1">
        <v>25</v>
      </c>
      <c r="E46" s="206">
        <v>35</v>
      </c>
      <c r="F46" s="207">
        <f t="shared" ref="F46:U61" si="8">VLOOKUP($A46,$A$11:$CE$14,F$44)</f>
        <v>22.9298</v>
      </c>
      <c r="G46" s="208">
        <f t="shared" si="8"/>
        <v>19.803000000000001</v>
      </c>
      <c r="H46" s="208">
        <f t="shared" si="8"/>
        <v>18.152799999999999</v>
      </c>
      <c r="I46" s="208">
        <f t="shared" si="8"/>
        <v>15.939</v>
      </c>
      <c r="J46" s="209">
        <f t="shared" si="8"/>
        <v>16.756399999999999</v>
      </c>
      <c r="K46" s="209">
        <f t="shared" si="8"/>
        <v>14.5222</v>
      </c>
      <c r="L46" s="209">
        <f t="shared" si="8"/>
        <v>13.614599999999999</v>
      </c>
      <c r="M46" s="209">
        <f t="shared" si="8"/>
        <v>14.053800000000001</v>
      </c>
      <c r="N46" s="209">
        <f t="shared" si="8"/>
        <v>14.053800000000001</v>
      </c>
      <c r="O46" s="209">
        <f t="shared" si="8"/>
        <v>13.3367</v>
      </c>
      <c r="P46" s="209">
        <f t="shared" si="8"/>
        <v>12.9406</v>
      </c>
      <c r="Q46" s="209">
        <f t="shared" si="8"/>
        <v>12.4476</v>
      </c>
      <c r="R46" s="209">
        <f t="shared" si="8"/>
        <v>12.101900000000001</v>
      </c>
      <c r="S46" s="209">
        <f t="shared" si="8"/>
        <v>11.774800000000001</v>
      </c>
      <c r="T46" s="209">
        <f t="shared" si="8"/>
        <v>10.9832</v>
      </c>
      <c r="U46" s="209">
        <f t="shared" si="8"/>
        <v>10.2913</v>
      </c>
      <c r="V46" s="209">
        <f t="shared" ref="V46:AK61" si="9">VLOOKUP($A46,$A$11:$CE$14,V$44)</f>
        <v>9.6103000000000005</v>
      </c>
      <c r="W46" s="209">
        <f t="shared" si="9"/>
        <v>9.1399000000000008</v>
      </c>
      <c r="X46" s="209">
        <f t="shared" si="9"/>
        <v>8.8310999999999993</v>
      </c>
      <c r="Y46" s="209">
        <f t="shared" si="9"/>
        <v>8.4870000000000001</v>
      </c>
      <c r="Z46" s="209">
        <f t="shared" si="9"/>
        <v>8.2721999999999998</v>
      </c>
      <c r="AA46" s="209">
        <f t="shared" si="9"/>
        <v>8.7133000000000003</v>
      </c>
      <c r="AB46" s="209">
        <f t="shared" si="9"/>
        <v>8.2721999999999998</v>
      </c>
      <c r="AC46" s="209">
        <f t="shared" si="9"/>
        <v>7.6433</v>
      </c>
      <c r="AD46" s="209">
        <f t="shared" si="9"/>
        <v>6.4702999999999999</v>
      </c>
      <c r="AE46" s="209">
        <f t="shared" si="9"/>
        <v>5.8348000000000004</v>
      </c>
      <c r="AF46" s="209">
        <f t="shared" si="9"/>
        <v>5.5617000000000001</v>
      </c>
      <c r="AG46" s="209">
        <f t="shared" si="9"/>
        <v>5.2489999999999997</v>
      </c>
      <c r="AH46" s="209">
        <f t="shared" si="9"/>
        <v>4.9508000000000001</v>
      </c>
      <c r="AI46" s="209">
        <f t="shared" si="9"/>
        <v>4.8228999999999997</v>
      </c>
      <c r="AJ46" s="209">
        <f t="shared" si="9"/>
        <v>4.6512000000000002</v>
      </c>
      <c r="AK46" s="209">
        <f t="shared" si="9"/>
        <v>4.4607999999999999</v>
      </c>
      <c r="AL46" s="209">
        <f t="shared" ref="AL46:BA61" si="10">VLOOKUP($A46,$A$11:$CE$14,AL$44)</f>
        <v>4.2712000000000003</v>
      </c>
      <c r="AM46" s="209">
        <f t="shared" si="10"/>
        <v>3.9725999999999999</v>
      </c>
      <c r="AN46" s="209">
        <f t="shared" si="10"/>
        <v>3.6105</v>
      </c>
      <c r="AO46" s="209">
        <f t="shared" si="10"/>
        <v>3.4036</v>
      </c>
      <c r="AP46" s="209">
        <f t="shared" si="10"/>
        <v>3.2675000000000001</v>
      </c>
      <c r="AQ46" s="209">
        <f t="shared" si="10"/>
        <v>3.2113</v>
      </c>
      <c r="AR46" s="209">
        <f t="shared" si="10"/>
        <v>3.1494</v>
      </c>
      <c r="AS46" s="209">
        <f t="shared" si="10"/>
        <v>3.1267999999999998</v>
      </c>
      <c r="AT46" s="209">
        <f t="shared" si="10"/>
        <v>3.0680999999999998</v>
      </c>
      <c r="AU46" s="209">
        <f t="shared" si="10"/>
        <v>2.9977</v>
      </c>
      <c r="AV46" s="209">
        <f t="shared" si="10"/>
        <v>2.9304999999999999</v>
      </c>
      <c r="AW46" s="209">
        <f t="shared" si="10"/>
        <v>2.8351000000000002</v>
      </c>
      <c r="AX46" s="209">
        <f t="shared" si="10"/>
        <v>2.6728000000000001</v>
      </c>
      <c r="AY46" s="209">
        <f t="shared" si="10"/>
        <v>2.5135000000000001</v>
      </c>
      <c r="AZ46" s="209">
        <f t="shared" si="10"/>
        <v>2.3677999999999999</v>
      </c>
      <c r="BA46" s="209">
        <f t="shared" si="10"/>
        <v>2.2890000000000001</v>
      </c>
      <c r="BB46" s="209">
        <f t="shared" ref="BB46:BQ61" si="11">VLOOKUP($A46,$A$11:$CE$14,BB$44)</f>
        <v>2.2418999999999998</v>
      </c>
      <c r="BC46" s="209">
        <f t="shared" si="11"/>
        <v>2.1930000000000001</v>
      </c>
      <c r="BD46" s="209">
        <f t="shared" si="11"/>
        <v>2.1856</v>
      </c>
      <c r="BE46" s="209">
        <f t="shared" si="11"/>
        <v>2.2002999999999999</v>
      </c>
      <c r="BF46" s="209">
        <f t="shared" si="11"/>
        <v>2.2115</v>
      </c>
      <c r="BG46" s="209">
        <f t="shared" si="11"/>
        <v>2.2227999999999999</v>
      </c>
      <c r="BH46" s="209">
        <f t="shared" si="11"/>
        <v>2.2078000000000002</v>
      </c>
      <c r="BI46" s="209">
        <f t="shared" si="11"/>
        <v>2.2002999999999999</v>
      </c>
      <c r="BJ46" s="209">
        <f t="shared" si="11"/>
        <v>2.1930000000000001</v>
      </c>
      <c r="BK46" s="209">
        <f t="shared" si="11"/>
        <v>2.1892999999999998</v>
      </c>
      <c r="BL46" s="209">
        <f t="shared" si="11"/>
        <v>2.1568000000000001</v>
      </c>
      <c r="BM46" s="209">
        <f t="shared" si="11"/>
        <v>2.1114999999999999</v>
      </c>
      <c r="BN46" s="209">
        <f t="shared" si="11"/>
        <v>2.0648</v>
      </c>
      <c r="BO46" s="209">
        <f t="shared" si="11"/>
        <v>1.9773000000000001</v>
      </c>
      <c r="BP46" s="209">
        <f t="shared" si="11"/>
        <v>1.9079999999999999</v>
      </c>
      <c r="BQ46" s="209">
        <f t="shared" si="11"/>
        <v>1.8859999999999999</v>
      </c>
      <c r="BR46" s="209">
        <f t="shared" ref="BN46:CC61" si="12">VLOOKUP($A46,$A$11:$CE$14,BR$44)</f>
        <v>1.8671</v>
      </c>
      <c r="BS46" s="209">
        <f t="shared" si="12"/>
        <v>1.8102</v>
      </c>
      <c r="BT46" s="209">
        <f t="shared" si="12"/>
        <v>1.7638</v>
      </c>
      <c r="BU46" s="209">
        <f t="shared" si="12"/>
        <v>1.7311000000000001</v>
      </c>
      <c r="BV46" s="209">
        <f t="shared" si="12"/>
        <v>1.7018</v>
      </c>
      <c r="BW46" s="209">
        <f t="shared" si="12"/>
        <v>1.6735</v>
      </c>
      <c r="BX46" s="209">
        <f t="shared" si="12"/>
        <v>1.6398999999999999</v>
      </c>
      <c r="BY46" s="209">
        <f t="shared" si="12"/>
        <v>1.5862000000000001</v>
      </c>
      <c r="BZ46" s="209">
        <f t="shared" si="12"/>
        <v>1.518</v>
      </c>
      <c r="CA46" s="209">
        <f t="shared" si="12"/>
        <v>1.4538</v>
      </c>
      <c r="CB46" s="209">
        <f t="shared" si="12"/>
        <v>1.4145000000000001</v>
      </c>
      <c r="CC46" s="209">
        <f t="shared" si="12"/>
        <v>1.3069999999999999</v>
      </c>
      <c r="CD46" s="209">
        <f>VLOOKUP($A46,$A$11:$CE$14,CD$44)</f>
        <v>1.1152</v>
      </c>
      <c r="CE46" s="209">
        <f t="shared" ref="CE46:CE88" si="13">VLOOKUP($A46,$A$11:$CE$14,CE$44)</f>
        <v>1.0290999999999999</v>
      </c>
      <c r="CF46" s="209">
        <f t="shared" ref="CF46:CF88" si="14">VLOOKUP($A46,$A$11:$CF$14,CF$44)</f>
        <v>1</v>
      </c>
    </row>
    <row r="47" spans="1:84" x14ac:dyDescent="0.2">
      <c r="A47" s="204">
        <v>1</v>
      </c>
      <c r="B47" s="205" t="s">
        <v>170</v>
      </c>
      <c r="C47" s="7"/>
      <c r="D47" s="1">
        <v>50</v>
      </c>
      <c r="E47" s="206">
        <v>60</v>
      </c>
      <c r="F47" s="207">
        <f t="shared" si="8"/>
        <v>22.9298</v>
      </c>
      <c r="G47" s="208">
        <f t="shared" si="8"/>
        <v>19.803000000000001</v>
      </c>
      <c r="H47" s="208">
        <f t="shared" si="8"/>
        <v>18.152799999999999</v>
      </c>
      <c r="I47" s="208">
        <f t="shared" si="8"/>
        <v>15.939</v>
      </c>
      <c r="J47" s="209">
        <f t="shared" si="8"/>
        <v>16.756399999999999</v>
      </c>
      <c r="K47" s="209">
        <f t="shared" si="8"/>
        <v>14.5222</v>
      </c>
      <c r="L47" s="209">
        <f t="shared" si="8"/>
        <v>13.614599999999999</v>
      </c>
      <c r="M47" s="209">
        <f t="shared" si="8"/>
        <v>14.053800000000001</v>
      </c>
      <c r="N47" s="209">
        <f t="shared" si="8"/>
        <v>14.053800000000001</v>
      </c>
      <c r="O47" s="209">
        <f t="shared" si="8"/>
        <v>13.3367</v>
      </c>
      <c r="P47" s="209">
        <f t="shared" si="8"/>
        <v>12.9406</v>
      </c>
      <c r="Q47" s="209">
        <f t="shared" si="8"/>
        <v>12.4476</v>
      </c>
      <c r="R47" s="209">
        <f t="shared" si="8"/>
        <v>12.101900000000001</v>
      </c>
      <c r="S47" s="209">
        <f t="shared" si="8"/>
        <v>11.774800000000001</v>
      </c>
      <c r="T47" s="209">
        <f t="shared" si="8"/>
        <v>10.9832</v>
      </c>
      <c r="U47" s="209">
        <f t="shared" si="8"/>
        <v>10.2913</v>
      </c>
      <c r="V47" s="209">
        <f t="shared" si="9"/>
        <v>9.6103000000000005</v>
      </c>
      <c r="W47" s="209">
        <f t="shared" si="9"/>
        <v>9.1399000000000008</v>
      </c>
      <c r="X47" s="209">
        <f t="shared" si="9"/>
        <v>8.8310999999999993</v>
      </c>
      <c r="Y47" s="209">
        <f t="shared" si="9"/>
        <v>8.4870000000000001</v>
      </c>
      <c r="Z47" s="209">
        <f t="shared" si="9"/>
        <v>8.2721999999999998</v>
      </c>
      <c r="AA47" s="209">
        <f t="shared" si="9"/>
        <v>8.7133000000000003</v>
      </c>
      <c r="AB47" s="209">
        <f t="shared" si="9"/>
        <v>8.2721999999999998</v>
      </c>
      <c r="AC47" s="209">
        <f t="shared" si="9"/>
        <v>7.6433</v>
      </c>
      <c r="AD47" s="209">
        <f t="shared" si="9"/>
        <v>6.4702999999999999</v>
      </c>
      <c r="AE47" s="209">
        <f t="shared" si="9"/>
        <v>5.8348000000000004</v>
      </c>
      <c r="AF47" s="209">
        <f t="shared" si="9"/>
        <v>5.5617000000000001</v>
      </c>
      <c r="AG47" s="209">
        <f t="shared" si="9"/>
        <v>5.2489999999999997</v>
      </c>
      <c r="AH47" s="209">
        <f t="shared" si="9"/>
        <v>4.9508000000000001</v>
      </c>
      <c r="AI47" s="209">
        <f t="shared" si="9"/>
        <v>4.8228999999999997</v>
      </c>
      <c r="AJ47" s="209">
        <f t="shared" si="9"/>
        <v>4.6512000000000002</v>
      </c>
      <c r="AK47" s="209">
        <f t="shared" si="9"/>
        <v>4.4607999999999999</v>
      </c>
      <c r="AL47" s="209">
        <f t="shared" si="10"/>
        <v>4.2712000000000003</v>
      </c>
      <c r="AM47" s="209">
        <f t="shared" si="10"/>
        <v>3.9725999999999999</v>
      </c>
      <c r="AN47" s="209">
        <f t="shared" si="10"/>
        <v>3.6105</v>
      </c>
      <c r="AO47" s="209">
        <f t="shared" si="10"/>
        <v>3.4036</v>
      </c>
      <c r="AP47" s="209">
        <f t="shared" si="10"/>
        <v>3.2675000000000001</v>
      </c>
      <c r="AQ47" s="209">
        <f t="shared" si="10"/>
        <v>3.2113</v>
      </c>
      <c r="AR47" s="209">
        <f t="shared" si="10"/>
        <v>3.1494</v>
      </c>
      <c r="AS47" s="209">
        <f t="shared" si="10"/>
        <v>3.1267999999999998</v>
      </c>
      <c r="AT47" s="209">
        <f t="shared" si="10"/>
        <v>3.0680999999999998</v>
      </c>
      <c r="AU47" s="209">
        <f t="shared" si="10"/>
        <v>2.9977</v>
      </c>
      <c r="AV47" s="209">
        <f t="shared" si="10"/>
        <v>2.9304999999999999</v>
      </c>
      <c r="AW47" s="209">
        <f t="shared" si="10"/>
        <v>2.8351000000000002</v>
      </c>
      <c r="AX47" s="209">
        <f t="shared" si="10"/>
        <v>2.6728000000000001</v>
      </c>
      <c r="AY47" s="209">
        <f t="shared" si="10"/>
        <v>2.5135000000000001</v>
      </c>
      <c r="AZ47" s="209">
        <f t="shared" si="10"/>
        <v>2.3677999999999999</v>
      </c>
      <c r="BA47" s="209">
        <f t="shared" si="10"/>
        <v>2.2890000000000001</v>
      </c>
      <c r="BB47" s="209">
        <f t="shared" si="11"/>
        <v>2.2418999999999998</v>
      </c>
      <c r="BC47" s="209">
        <f t="shared" si="11"/>
        <v>2.1930000000000001</v>
      </c>
      <c r="BD47" s="209">
        <f t="shared" si="11"/>
        <v>2.1856</v>
      </c>
      <c r="BE47" s="209">
        <f t="shared" si="11"/>
        <v>2.2002999999999999</v>
      </c>
      <c r="BF47" s="209">
        <f t="shared" si="11"/>
        <v>2.2115</v>
      </c>
      <c r="BG47" s="209">
        <f t="shared" si="11"/>
        <v>2.2227999999999999</v>
      </c>
      <c r="BH47" s="209">
        <f t="shared" si="11"/>
        <v>2.2078000000000002</v>
      </c>
      <c r="BI47" s="209">
        <f t="shared" si="11"/>
        <v>2.2002999999999999</v>
      </c>
      <c r="BJ47" s="209">
        <f t="shared" si="11"/>
        <v>2.1930000000000001</v>
      </c>
      <c r="BK47" s="209">
        <f t="shared" si="11"/>
        <v>2.1892999999999998</v>
      </c>
      <c r="BL47" s="209">
        <f t="shared" si="11"/>
        <v>2.1568000000000001</v>
      </c>
      <c r="BM47" s="209">
        <f t="shared" si="11"/>
        <v>2.1114999999999999</v>
      </c>
      <c r="BN47" s="209">
        <f t="shared" si="12"/>
        <v>2.0648</v>
      </c>
      <c r="BO47" s="209">
        <f t="shared" si="12"/>
        <v>1.9773000000000001</v>
      </c>
      <c r="BP47" s="209">
        <f t="shared" si="12"/>
        <v>1.9079999999999999</v>
      </c>
      <c r="BQ47" s="209">
        <f t="shared" si="12"/>
        <v>1.8859999999999999</v>
      </c>
      <c r="BR47" s="209">
        <f t="shared" si="12"/>
        <v>1.8671</v>
      </c>
      <c r="BS47" s="209">
        <f t="shared" si="12"/>
        <v>1.8102</v>
      </c>
      <c r="BT47" s="209">
        <f t="shared" si="12"/>
        <v>1.7638</v>
      </c>
      <c r="BU47" s="209">
        <f t="shared" si="12"/>
        <v>1.7311000000000001</v>
      </c>
      <c r="BV47" s="209">
        <f t="shared" si="12"/>
        <v>1.7018</v>
      </c>
      <c r="BW47" s="209">
        <f t="shared" si="12"/>
        <v>1.6735</v>
      </c>
      <c r="BX47" s="209">
        <f t="shared" si="12"/>
        <v>1.6398999999999999</v>
      </c>
      <c r="BY47" s="209">
        <f t="shared" si="12"/>
        <v>1.5862000000000001</v>
      </c>
      <c r="BZ47" s="209">
        <f t="shared" si="12"/>
        <v>1.518</v>
      </c>
      <c r="CA47" s="209">
        <f t="shared" si="12"/>
        <v>1.4538</v>
      </c>
      <c r="CB47" s="209">
        <f t="shared" si="12"/>
        <v>1.4145000000000001</v>
      </c>
      <c r="CC47" s="209">
        <f t="shared" si="12"/>
        <v>1.3069999999999999</v>
      </c>
      <c r="CD47" s="209">
        <f t="shared" ref="BX47:CD62" si="15">VLOOKUP($A47,$A$11:$CE$14,CD$44)</f>
        <v>1.1152</v>
      </c>
      <c r="CE47" s="209">
        <f t="shared" si="13"/>
        <v>1.0290999999999999</v>
      </c>
      <c r="CF47" s="209">
        <f t="shared" si="14"/>
        <v>1</v>
      </c>
    </row>
    <row r="48" spans="1:84" x14ac:dyDescent="0.2">
      <c r="A48" s="204">
        <v>1</v>
      </c>
      <c r="B48" s="205" t="s">
        <v>171</v>
      </c>
      <c r="C48" s="7"/>
      <c r="D48" s="1">
        <v>60</v>
      </c>
      <c r="E48" s="206">
        <v>70</v>
      </c>
      <c r="F48" s="207">
        <f t="shared" si="8"/>
        <v>22.9298</v>
      </c>
      <c r="G48" s="208">
        <f t="shared" si="8"/>
        <v>19.803000000000001</v>
      </c>
      <c r="H48" s="208">
        <f t="shared" si="8"/>
        <v>18.152799999999999</v>
      </c>
      <c r="I48" s="208">
        <f t="shared" si="8"/>
        <v>15.939</v>
      </c>
      <c r="J48" s="209">
        <f t="shared" si="8"/>
        <v>16.756399999999999</v>
      </c>
      <c r="K48" s="209">
        <f t="shared" si="8"/>
        <v>14.5222</v>
      </c>
      <c r="L48" s="209">
        <f t="shared" si="8"/>
        <v>13.614599999999999</v>
      </c>
      <c r="M48" s="209">
        <f t="shared" si="8"/>
        <v>14.053800000000001</v>
      </c>
      <c r="N48" s="209">
        <f t="shared" si="8"/>
        <v>14.053800000000001</v>
      </c>
      <c r="O48" s="209">
        <f t="shared" si="8"/>
        <v>13.3367</v>
      </c>
      <c r="P48" s="209">
        <f t="shared" si="8"/>
        <v>12.9406</v>
      </c>
      <c r="Q48" s="209">
        <f t="shared" si="8"/>
        <v>12.4476</v>
      </c>
      <c r="R48" s="209">
        <f t="shared" si="8"/>
        <v>12.101900000000001</v>
      </c>
      <c r="S48" s="209">
        <f t="shared" si="8"/>
        <v>11.774800000000001</v>
      </c>
      <c r="T48" s="209">
        <f t="shared" si="8"/>
        <v>10.9832</v>
      </c>
      <c r="U48" s="209">
        <f t="shared" si="8"/>
        <v>10.2913</v>
      </c>
      <c r="V48" s="209">
        <f t="shared" si="9"/>
        <v>9.6103000000000005</v>
      </c>
      <c r="W48" s="209">
        <f t="shared" si="9"/>
        <v>9.1399000000000008</v>
      </c>
      <c r="X48" s="209">
        <f t="shared" si="9"/>
        <v>8.8310999999999993</v>
      </c>
      <c r="Y48" s="209">
        <f t="shared" si="9"/>
        <v>8.4870000000000001</v>
      </c>
      <c r="Z48" s="209">
        <f t="shared" si="9"/>
        <v>8.2721999999999998</v>
      </c>
      <c r="AA48" s="209">
        <f t="shared" si="9"/>
        <v>8.7133000000000003</v>
      </c>
      <c r="AB48" s="209">
        <f t="shared" si="9"/>
        <v>8.2721999999999998</v>
      </c>
      <c r="AC48" s="209">
        <f t="shared" si="9"/>
        <v>7.6433</v>
      </c>
      <c r="AD48" s="209">
        <f t="shared" si="9"/>
        <v>6.4702999999999999</v>
      </c>
      <c r="AE48" s="209">
        <f t="shared" si="9"/>
        <v>5.8348000000000004</v>
      </c>
      <c r="AF48" s="209">
        <f t="shared" si="9"/>
        <v>5.5617000000000001</v>
      </c>
      <c r="AG48" s="209">
        <f t="shared" si="9"/>
        <v>5.2489999999999997</v>
      </c>
      <c r="AH48" s="209">
        <f t="shared" si="9"/>
        <v>4.9508000000000001</v>
      </c>
      <c r="AI48" s="209">
        <f t="shared" si="9"/>
        <v>4.8228999999999997</v>
      </c>
      <c r="AJ48" s="209">
        <f t="shared" si="9"/>
        <v>4.6512000000000002</v>
      </c>
      <c r="AK48" s="209">
        <f t="shared" si="9"/>
        <v>4.4607999999999999</v>
      </c>
      <c r="AL48" s="209">
        <f t="shared" si="10"/>
        <v>4.2712000000000003</v>
      </c>
      <c r="AM48" s="209">
        <f t="shared" si="10"/>
        <v>3.9725999999999999</v>
      </c>
      <c r="AN48" s="209">
        <f t="shared" si="10"/>
        <v>3.6105</v>
      </c>
      <c r="AO48" s="209">
        <f t="shared" si="10"/>
        <v>3.4036</v>
      </c>
      <c r="AP48" s="209">
        <f t="shared" si="10"/>
        <v>3.2675000000000001</v>
      </c>
      <c r="AQ48" s="209">
        <f t="shared" si="10"/>
        <v>3.2113</v>
      </c>
      <c r="AR48" s="209">
        <f t="shared" si="10"/>
        <v>3.1494</v>
      </c>
      <c r="AS48" s="209">
        <f t="shared" si="10"/>
        <v>3.1267999999999998</v>
      </c>
      <c r="AT48" s="209">
        <f t="shared" si="10"/>
        <v>3.0680999999999998</v>
      </c>
      <c r="AU48" s="209">
        <f t="shared" si="10"/>
        <v>2.9977</v>
      </c>
      <c r="AV48" s="209">
        <f t="shared" si="10"/>
        <v>2.9304999999999999</v>
      </c>
      <c r="AW48" s="209">
        <f t="shared" si="10"/>
        <v>2.8351000000000002</v>
      </c>
      <c r="AX48" s="209">
        <f t="shared" si="10"/>
        <v>2.6728000000000001</v>
      </c>
      <c r="AY48" s="209">
        <f t="shared" si="10"/>
        <v>2.5135000000000001</v>
      </c>
      <c r="AZ48" s="209">
        <f t="shared" si="10"/>
        <v>2.3677999999999999</v>
      </c>
      <c r="BA48" s="209">
        <f t="shared" si="10"/>
        <v>2.2890000000000001</v>
      </c>
      <c r="BB48" s="209">
        <f t="shared" si="11"/>
        <v>2.2418999999999998</v>
      </c>
      <c r="BC48" s="209">
        <f t="shared" si="11"/>
        <v>2.1930000000000001</v>
      </c>
      <c r="BD48" s="209">
        <f t="shared" si="11"/>
        <v>2.1856</v>
      </c>
      <c r="BE48" s="209">
        <f t="shared" si="11"/>
        <v>2.2002999999999999</v>
      </c>
      <c r="BF48" s="209">
        <f t="shared" si="11"/>
        <v>2.2115</v>
      </c>
      <c r="BG48" s="209">
        <f t="shared" si="11"/>
        <v>2.2227999999999999</v>
      </c>
      <c r="BH48" s="209">
        <f t="shared" si="11"/>
        <v>2.2078000000000002</v>
      </c>
      <c r="BI48" s="209">
        <f t="shared" si="11"/>
        <v>2.2002999999999999</v>
      </c>
      <c r="BJ48" s="209">
        <f t="shared" si="11"/>
        <v>2.1930000000000001</v>
      </c>
      <c r="BK48" s="209">
        <f t="shared" si="11"/>
        <v>2.1892999999999998</v>
      </c>
      <c r="BL48" s="209">
        <f t="shared" si="11"/>
        <v>2.1568000000000001</v>
      </c>
      <c r="BM48" s="209">
        <f t="shared" si="11"/>
        <v>2.1114999999999999</v>
      </c>
      <c r="BN48" s="209">
        <f t="shared" si="12"/>
        <v>2.0648</v>
      </c>
      <c r="BO48" s="209">
        <f t="shared" si="12"/>
        <v>1.9773000000000001</v>
      </c>
      <c r="BP48" s="209">
        <f t="shared" si="12"/>
        <v>1.9079999999999999</v>
      </c>
      <c r="BQ48" s="209">
        <f t="shared" si="12"/>
        <v>1.8859999999999999</v>
      </c>
      <c r="BR48" s="209">
        <f t="shared" si="12"/>
        <v>1.8671</v>
      </c>
      <c r="BS48" s="209">
        <f t="shared" si="12"/>
        <v>1.8102</v>
      </c>
      <c r="BT48" s="209">
        <f t="shared" si="12"/>
        <v>1.7638</v>
      </c>
      <c r="BU48" s="209">
        <f t="shared" si="12"/>
        <v>1.7311000000000001</v>
      </c>
      <c r="BV48" s="209">
        <f t="shared" si="12"/>
        <v>1.7018</v>
      </c>
      <c r="BW48" s="209">
        <f t="shared" si="12"/>
        <v>1.6735</v>
      </c>
      <c r="BX48" s="209">
        <f t="shared" si="15"/>
        <v>1.6398999999999999</v>
      </c>
      <c r="BY48" s="209">
        <f t="shared" si="15"/>
        <v>1.5862000000000001</v>
      </c>
      <c r="BZ48" s="209">
        <f t="shared" si="15"/>
        <v>1.518</v>
      </c>
      <c r="CA48" s="209">
        <f t="shared" si="15"/>
        <v>1.4538</v>
      </c>
      <c r="CB48" s="209">
        <f t="shared" si="15"/>
        <v>1.4145000000000001</v>
      </c>
      <c r="CC48" s="209">
        <f t="shared" si="15"/>
        <v>1.3069999999999999</v>
      </c>
      <c r="CD48" s="209">
        <f t="shared" si="15"/>
        <v>1.1152</v>
      </c>
      <c r="CE48" s="209">
        <f t="shared" si="13"/>
        <v>1.0290999999999999</v>
      </c>
      <c r="CF48" s="209">
        <f t="shared" si="14"/>
        <v>1</v>
      </c>
    </row>
    <row r="49" spans="1:84" x14ac:dyDescent="0.2">
      <c r="A49" s="204">
        <v>4</v>
      </c>
      <c r="B49" s="205" t="s">
        <v>172</v>
      </c>
      <c r="C49" s="7"/>
      <c r="D49" s="1">
        <v>23</v>
      </c>
      <c r="E49" s="206">
        <v>27</v>
      </c>
      <c r="F49" s="208">
        <f t="shared" si="8"/>
        <v>0</v>
      </c>
      <c r="G49" s="208">
        <f t="shared" si="8"/>
        <v>0</v>
      </c>
      <c r="H49" s="208">
        <f t="shared" si="8"/>
        <v>0</v>
      </c>
      <c r="I49" s="208">
        <f t="shared" si="8"/>
        <v>5.2327000000000004</v>
      </c>
      <c r="J49" s="209">
        <f t="shared" si="8"/>
        <v>5.3639999999999999</v>
      </c>
      <c r="K49" s="209">
        <f t="shared" si="8"/>
        <v>4.5461</v>
      </c>
      <c r="L49" s="209">
        <f t="shared" si="8"/>
        <v>4.4207000000000001</v>
      </c>
      <c r="M49" s="209">
        <f t="shared" si="8"/>
        <v>4.5461</v>
      </c>
      <c r="N49" s="209">
        <f t="shared" si="8"/>
        <v>4.6281999999999996</v>
      </c>
      <c r="O49" s="209">
        <f t="shared" si="8"/>
        <v>4.5461</v>
      </c>
      <c r="P49" s="209">
        <f t="shared" si="8"/>
        <v>4.4513999999999996</v>
      </c>
      <c r="Q49" s="209">
        <f t="shared" si="8"/>
        <v>4.3754</v>
      </c>
      <c r="R49" s="209">
        <f t="shared" si="8"/>
        <v>4.4055</v>
      </c>
      <c r="S49" s="209">
        <f t="shared" si="8"/>
        <v>4.4207000000000001</v>
      </c>
      <c r="T49" s="209">
        <f t="shared" si="8"/>
        <v>4.3754</v>
      </c>
      <c r="U49" s="209">
        <f t="shared" si="8"/>
        <v>4.3164999999999996</v>
      </c>
      <c r="V49" s="209">
        <f t="shared" si="9"/>
        <v>4.3019999999999996</v>
      </c>
      <c r="W49" s="209">
        <f t="shared" si="9"/>
        <v>4.2732999999999999</v>
      </c>
      <c r="X49" s="209">
        <f t="shared" si="9"/>
        <v>4.2032999999999996</v>
      </c>
      <c r="Y49" s="209">
        <f t="shared" si="9"/>
        <v>4.0957999999999997</v>
      </c>
      <c r="Z49" s="209">
        <f t="shared" si="9"/>
        <v>4.0442</v>
      </c>
      <c r="AA49" s="209">
        <f t="shared" si="9"/>
        <v>4.0957999999999997</v>
      </c>
      <c r="AB49" s="209">
        <f t="shared" si="9"/>
        <v>4.0957999999999997</v>
      </c>
      <c r="AC49" s="209">
        <f t="shared" si="9"/>
        <v>4.0313999999999997</v>
      </c>
      <c r="AD49" s="209">
        <f t="shared" si="9"/>
        <v>3.8382999999999998</v>
      </c>
      <c r="AE49" s="209">
        <f t="shared" si="9"/>
        <v>3.6945000000000001</v>
      </c>
      <c r="AF49" s="209">
        <f t="shared" si="9"/>
        <v>3.581</v>
      </c>
      <c r="AG49" s="209">
        <f t="shared" si="9"/>
        <v>3.3736999999999999</v>
      </c>
      <c r="AH49" s="209">
        <f t="shared" si="9"/>
        <v>2.9676</v>
      </c>
      <c r="AI49" s="209">
        <f t="shared" si="9"/>
        <v>2.8426</v>
      </c>
      <c r="AJ49" s="209">
        <f t="shared" si="9"/>
        <v>2.7393000000000001</v>
      </c>
      <c r="AK49" s="209">
        <f t="shared" si="9"/>
        <v>2.6652999999999998</v>
      </c>
      <c r="AL49" s="209">
        <f t="shared" si="10"/>
        <v>2.6324000000000001</v>
      </c>
      <c r="AM49" s="209">
        <f t="shared" si="10"/>
        <v>2.5386000000000002</v>
      </c>
      <c r="AN49" s="209">
        <f t="shared" si="10"/>
        <v>2.3828999999999998</v>
      </c>
      <c r="AO49" s="209">
        <f t="shared" si="10"/>
        <v>2.2334000000000001</v>
      </c>
      <c r="AP49" s="209">
        <f t="shared" si="10"/>
        <v>2.1015999999999999</v>
      </c>
      <c r="AQ49" s="209">
        <f t="shared" si="10"/>
        <v>2.0644</v>
      </c>
      <c r="AR49" s="209">
        <f t="shared" si="10"/>
        <v>2.0063</v>
      </c>
      <c r="AS49" s="209">
        <f t="shared" si="10"/>
        <v>1.9632000000000001</v>
      </c>
      <c r="AT49" s="209">
        <f t="shared" si="10"/>
        <v>1.9783999999999999</v>
      </c>
      <c r="AU49" s="209">
        <f t="shared" si="10"/>
        <v>2.0253000000000001</v>
      </c>
      <c r="AV49" s="209">
        <f t="shared" si="10"/>
        <v>1.9968999999999999</v>
      </c>
      <c r="AW49" s="209">
        <f t="shared" si="10"/>
        <v>1.9454</v>
      </c>
      <c r="AX49" s="209">
        <f t="shared" si="10"/>
        <v>1.9162999999999999</v>
      </c>
      <c r="AY49" s="209">
        <f t="shared" si="10"/>
        <v>1.8743000000000001</v>
      </c>
      <c r="AZ49" s="209">
        <f t="shared" si="10"/>
        <v>1.8472999999999999</v>
      </c>
      <c r="BA49" s="209">
        <f t="shared" si="10"/>
        <v>1.8472999999999999</v>
      </c>
      <c r="BB49" s="209">
        <f t="shared" si="11"/>
        <v>1.8420000000000001</v>
      </c>
      <c r="BC49" s="209">
        <f t="shared" si="11"/>
        <v>1.8082</v>
      </c>
      <c r="BD49" s="209">
        <f t="shared" si="11"/>
        <v>1.8392999999999999</v>
      </c>
      <c r="BE49" s="209">
        <f t="shared" si="11"/>
        <v>1.8184</v>
      </c>
      <c r="BF49" s="209">
        <f t="shared" si="11"/>
        <v>1.8184</v>
      </c>
      <c r="BG49" s="209">
        <f t="shared" si="11"/>
        <v>1.8472999999999999</v>
      </c>
      <c r="BH49" s="209">
        <f t="shared" si="11"/>
        <v>1.8132999999999999</v>
      </c>
      <c r="BI49" s="209">
        <f t="shared" si="11"/>
        <v>1.7562</v>
      </c>
      <c r="BJ49" s="209">
        <f t="shared" si="11"/>
        <v>1.7658</v>
      </c>
      <c r="BK49" s="209">
        <f t="shared" si="11"/>
        <v>1.7395</v>
      </c>
      <c r="BL49" s="209">
        <f t="shared" si="11"/>
        <v>1.7161999999999999</v>
      </c>
      <c r="BM49" s="209">
        <f t="shared" si="11"/>
        <v>1.6520999999999999</v>
      </c>
      <c r="BN49" s="209">
        <f t="shared" si="12"/>
        <v>1.5691999999999999</v>
      </c>
      <c r="BO49" s="209">
        <f t="shared" si="12"/>
        <v>1.5502</v>
      </c>
      <c r="BP49" s="209">
        <f t="shared" si="12"/>
        <v>1.4753000000000001</v>
      </c>
      <c r="BQ49" s="209">
        <f t="shared" si="12"/>
        <v>1.5262</v>
      </c>
      <c r="BR49" s="209">
        <f t="shared" si="12"/>
        <v>1.5136000000000001</v>
      </c>
      <c r="BS49" s="209">
        <f t="shared" si="12"/>
        <v>1.4437</v>
      </c>
      <c r="BT49" s="209">
        <f t="shared" si="12"/>
        <v>1.4244000000000001</v>
      </c>
      <c r="BU49" s="209">
        <f t="shared" si="12"/>
        <v>1.4229000000000001</v>
      </c>
      <c r="BV49" s="209">
        <f t="shared" si="12"/>
        <v>1.4323999999999999</v>
      </c>
      <c r="BW49" s="209">
        <f t="shared" si="12"/>
        <v>1.4519</v>
      </c>
      <c r="BX49" s="209">
        <f t="shared" si="15"/>
        <v>1.4719</v>
      </c>
      <c r="BY49" s="209">
        <f t="shared" si="15"/>
        <v>1.4356</v>
      </c>
      <c r="BZ49" s="209">
        <f t="shared" si="15"/>
        <v>1.4026000000000001</v>
      </c>
      <c r="CA49" s="209">
        <f t="shared" si="15"/>
        <v>1.3858999999999999</v>
      </c>
      <c r="CB49" s="209">
        <f t="shared" si="15"/>
        <v>1.3919999999999999</v>
      </c>
      <c r="CC49" s="209">
        <f t="shared" si="15"/>
        <v>1.282</v>
      </c>
      <c r="CD49" s="209">
        <f t="shared" si="15"/>
        <v>0.99460000000000004</v>
      </c>
      <c r="CE49" s="209">
        <f t="shared" si="13"/>
        <v>0.98309999999999997</v>
      </c>
      <c r="CF49" s="209">
        <f t="shared" si="14"/>
        <v>1</v>
      </c>
    </row>
    <row r="50" spans="1:84" x14ac:dyDescent="0.2">
      <c r="A50" s="204">
        <v>4</v>
      </c>
      <c r="B50" s="205" t="s">
        <v>173</v>
      </c>
      <c r="C50" s="7"/>
      <c r="D50" s="1">
        <v>8</v>
      </c>
      <c r="E50" s="206">
        <v>10</v>
      </c>
      <c r="F50" s="208">
        <f t="shared" si="8"/>
        <v>0</v>
      </c>
      <c r="G50" s="208">
        <f t="shared" si="8"/>
        <v>0</v>
      </c>
      <c r="H50" s="208">
        <f t="shared" si="8"/>
        <v>0</v>
      </c>
      <c r="I50" s="208">
        <f t="shared" si="8"/>
        <v>5.2327000000000004</v>
      </c>
      <c r="J50" s="209">
        <f t="shared" si="8"/>
        <v>5.3639999999999999</v>
      </c>
      <c r="K50" s="209">
        <f t="shared" si="8"/>
        <v>4.5461</v>
      </c>
      <c r="L50" s="209">
        <f t="shared" si="8"/>
        <v>4.4207000000000001</v>
      </c>
      <c r="M50" s="209">
        <f t="shared" si="8"/>
        <v>4.5461</v>
      </c>
      <c r="N50" s="209">
        <f t="shared" si="8"/>
        <v>4.6281999999999996</v>
      </c>
      <c r="O50" s="209">
        <f t="shared" si="8"/>
        <v>4.5461</v>
      </c>
      <c r="P50" s="209">
        <f t="shared" si="8"/>
        <v>4.4513999999999996</v>
      </c>
      <c r="Q50" s="209">
        <f t="shared" si="8"/>
        <v>4.3754</v>
      </c>
      <c r="R50" s="209">
        <f t="shared" si="8"/>
        <v>4.4055</v>
      </c>
      <c r="S50" s="209">
        <f t="shared" si="8"/>
        <v>4.4207000000000001</v>
      </c>
      <c r="T50" s="209">
        <f t="shared" si="8"/>
        <v>4.3754</v>
      </c>
      <c r="U50" s="209">
        <f t="shared" si="8"/>
        <v>4.3164999999999996</v>
      </c>
      <c r="V50" s="209">
        <f t="shared" si="9"/>
        <v>4.3019999999999996</v>
      </c>
      <c r="W50" s="209">
        <f t="shared" si="9"/>
        <v>4.2732999999999999</v>
      </c>
      <c r="X50" s="209">
        <f t="shared" si="9"/>
        <v>4.2032999999999996</v>
      </c>
      <c r="Y50" s="209">
        <f t="shared" si="9"/>
        <v>4.0957999999999997</v>
      </c>
      <c r="Z50" s="209">
        <f t="shared" si="9"/>
        <v>4.0442</v>
      </c>
      <c r="AA50" s="209">
        <f t="shared" si="9"/>
        <v>4.0957999999999997</v>
      </c>
      <c r="AB50" s="209">
        <f t="shared" si="9"/>
        <v>4.0957999999999997</v>
      </c>
      <c r="AC50" s="209">
        <f t="shared" si="9"/>
        <v>4.0313999999999997</v>
      </c>
      <c r="AD50" s="209">
        <f t="shared" si="9"/>
        <v>3.8382999999999998</v>
      </c>
      <c r="AE50" s="209">
        <f t="shared" si="9"/>
        <v>3.6945000000000001</v>
      </c>
      <c r="AF50" s="209">
        <f t="shared" si="9"/>
        <v>3.581</v>
      </c>
      <c r="AG50" s="209">
        <f t="shared" si="9"/>
        <v>3.3736999999999999</v>
      </c>
      <c r="AH50" s="209">
        <f t="shared" si="9"/>
        <v>2.9676</v>
      </c>
      <c r="AI50" s="209">
        <f t="shared" si="9"/>
        <v>2.8426</v>
      </c>
      <c r="AJ50" s="209">
        <f t="shared" si="9"/>
        <v>2.7393000000000001</v>
      </c>
      <c r="AK50" s="209">
        <f t="shared" si="9"/>
        <v>2.6652999999999998</v>
      </c>
      <c r="AL50" s="209">
        <f t="shared" si="10"/>
        <v>2.6324000000000001</v>
      </c>
      <c r="AM50" s="209">
        <f t="shared" si="10"/>
        <v>2.5386000000000002</v>
      </c>
      <c r="AN50" s="209">
        <f t="shared" si="10"/>
        <v>2.3828999999999998</v>
      </c>
      <c r="AO50" s="209">
        <f t="shared" si="10"/>
        <v>2.2334000000000001</v>
      </c>
      <c r="AP50" s="209">
        <f t="shared" si="10"/>
        <v>2.1015999999999999</v>
      </c>
      <c r="AQ50" s="209">
        <f t="shared" si="10"/>
        <v>2.0644</v>
      </c>
      <c r="AR50" s="209">
        <f t="shared" si="10"/>
        <v>2.0063</v>
      </c>
      <c r="AS50" s="209">
        <f t="shared" si="10"/>
        <v>1.9632000000000001</v>
      </c>
      <c r="AT50" s="209">
        <f t="shared" si="10"/>
        <v>1.9783999999999999</v>
      </c>
      <c r="AU50" s="209">
        <f t="shared" si="10"/>
        <v>2.0253000000000001</v>
      </c>
      <c r="AV50" s="209">
        <f t="shared" si="10"/>
        <v>1.9968999999999999</v>
      </c>
      <c r="AW50" s="209">
        <f t="shared" si="10"/>
        <v>1.9454</v>
      </c>
      <c r="AX50" s="209">
        <f t="shared" si="10"/>
        <v>1.9162999999999999</v>
      </c>
      <c r="AY50" s="209">
        <f t="shared" si="10"/>
        <v>1.8743000000000001</v>
      </c>
      <c r="AZ50" s="209">
        <f t="shared" si="10"/>
        <v>1.8472999999999999</v>
      </c>
      <c r="BA50" s="209">
        <f t="shared" si="10"/>
        <v>1.8472999999999999</v>
      </c>
      <c r="BB50" s="209">
        <f t="shared" si="11"/>
        <v>1.8420000000000001</v>
      </c>
      <c r="BC50" s="209">
        <f t="shared" si="11"/>
        <v>1.8082</v>
      </c>
      <c r="BD50" s="209">
        <f t="shared" si="11"/>
        <v>1.8392999999999999</v>
      </c>
      <c r="BE50" s="209">
        <f t="shared" si="11"/>
        <v>1.8184</v>
      </c>
      <c r="BF50" s="209">
        <f t="shared" si="11"/>
        <v>1.8184</v>
      </c>
      <c r="BG50" s="209">
        <f t="shared" si="11"/>
        <v>1.8472999999999999</v>
      </c>
      <c r="BH50" s="209">
        <f t="shared" si="11"/>
        <v>1.8132999999999999</v>
      </c>
      <c r="BI50" s="209">
        <f t="shared" si="11"/>
        <v>1.7562</v>
      </c>
      <c r="BJ50" s="209">
        <f t="shared" si="11"/>
        <v>1.7658</v>
      </c>
      <c r="BK50" s="209">
        <f t="shared" si="11"/>
        <v>1.7395</v>
      </c>
      <c r="BL50" s="209">
        <f t="shared" si="11"/>
        <v>1.7161999999999999</v>
      </c>
      <c r="BM50" s="209">
        <f t="shared" si="11"/>
        <v>1.6520999999999999</v>
      </c>
      <c r="BN50" s="209">
        <f t="shared" si="12"/>
        <v>1.5691999999999999</v>
      </c>
      <c r="BO50" s="209">
        <f t="shared" si="12"/>
        <v>1.5502</v>
      </c>
      <c r="BP50" s="209">
        <f t="shared" si="12"/>
        <v>1.4753000000000001</v>
      </c>
      <c r="BQ50" s="209">
        <f t="shared" si="12"/>
        <v>1.5262</v>
      </c>
      <c r="BR50" s="209">
        <f t="shared" si="12"/>
        <v>1.5136000000000001</v>
      </c>
      <c r="BS50" s="209">
        <f t="shared" si="12"/>
        <v>1.4437</v>
      </c>
      <c r="BT50" s="209">
        <f t="shared" si="12"/>
        <v>1.4244000000000001</v>
      </c>
      <c r="BU50" s="209">
        <f t="shared" si="12"/>
        <v>1.4229000000000001</v>
      </c>
      <c r="BV50" s="209">
        <f t="shared" si="12"/>
        <v>1.4323999999999999</v>
      </c>
      <c r="BW50" s="209">
        <f t="shared" si="12"/>
        <v>1.4519</v>
      </c>
      <c r="BX50" s="209">
        <f t="shared" si="15"/>
        <v>1.4719</v>
      </c>
      <c r="BY50" s="209">
        <f t="shared" si="15"/>
        <v>1.4356</v>
      </c>
      <c r="BZ50" s="209">
        <f t="shared" si="15"/>
        <v>1.4026000000000001</v>
      </c>
      <c r="CA50" s="209">
        <f t="shared" si="15"/>
        <v>1.3858999999999999</v>
      </c>
      <c r="CB50" s="209">
        <f t="shared" si="15"/>
        <v>1.3919999999999999</v>
      </c>
      <c r="CC50" s="209">
        <f t="shared" si="15"/>
        <v>1.282</v>
      </c>
      <c r="CD50" s="209">
        <f t="shared" si="15"/>
        <v>0.99460000000000004</v>
      </c>
      <c r="CE50" s="209">
        <f t="shared" si="13"/>
        <v>0.98309999999999997</v>
      </c>
      <c r="CF50" s="209">
        <f t="shared" si="14"/>
        <v>1</v>
      </c>
    </row>
    <row r="51" spans="1:84" x14ac:dyDescent="0.2">
      <c r="A51" s="204">
        <v>4</v>
      </c>
      <c r="B51" s="205" t="s">
        <v>174</v>
      </c>
      <c r="C51" s="7"/>
      <c r="D51" s="1">
        <v>14</v>
      </c>
      <c r="E51" s="206">
        <v>18</v>
      </c>
      <c r="F51" s="208">
        <f t="shared" si="8"/>
        <v>0</v>
      </c>
      <c r="G51" s="208">
        <f t="shared" si="8"/>
        <v>0</v>
      </c>
      <c r="H51" s="208">
        <f t="shared" si="8"/>
        <v>0</v>
      </c>
      <c r="I51" s="208">
        <f t="shared" si="8"/>
        <v>5.2327000000000004</v>
      </c>
      <c r="J51" s="209">
        <f t="shared" si="8"/>
        <v>5.3639999999999999</v>
      </c>
      <c r="K51" s="209">
        <f t="shared" si="8"/>
        <v>4.5461</v>
      </c>
      <c r="L51" s="209">
        <f t="shared" si="8"/>
        <v>4.4207000000000001</v>
      </c>
      <c r="M51" s="209">
        <f t="shared" si="8"/>
        <v>4.5461</v>
      </c>
      <c r="N51" s="209">
        <f t="shared" si="8"/>
        <v>4.6281999999999996</v>
      </c>
      <c r="O51" s="209">
        <f t="shared" si="8"/>
        <v>4.5461</v>
      </c>
      <c r="P51" s="209">
        <f t="shared" si="8"/>
        <v>4.4513999999999996</v>
      </c>
      <c r="Q51" s="209">
        <f t="shared" si="8"/>
        <v>4.3754</v>
      </c>
      <c r="R51" s="209">
        <f t="shared" si="8"/>
        <v>4.4055</v>
      </c>
      <c r="S51" s="209">
        <f t="shared" si="8"/>
        <v>4.4207000000000001</v>
      </c>
      <c r="T51" s="209">
        <f t="shared" si="8"/>
        <v>4.3754</v>
      </c>
      <c r="U51" s="209">
        <f t="shared" si="8"/>
        <v>4.3164999999999996</v>
      </c>
      <c r="V51" s="209">
        <f t="shared" si="9"/>
        <v>4.3019999999999996</v>
      </c>
      <c r="W51" s="209">
        <f t="shared" si="9"/>
        <v>4.2732999999999999</v>
      </c>
      <c r="X51" s="209">
        <f t="shared" si="9"/>
        <v>4.2032999999999996</v>
      </c>
      <c r="Y51" s="209">
        <f t="shared" si="9"/>
        <v>4.0957999999999997</v>
      </c>
      <c r="Z51" s="209">
        <f t="shared" si="9"/>
        <v>4.0442</v>
      </c>
      <c r="AA51" s="209">
        <f t="shared" si="9"/>
        <v>4.0957999999999997</v>
      </c>
      <c r="AB51" s="209">
        <f t="shared" si="9"/>
        <v>4.0957999999999997</v>
      </c>
      <c r="AC51" s="209">
        <f t="shared" si="9"/>
        <v>4.0313999999999997</v>
      </c>
      <c r="AD51" s="209">
        <f t="shared" si="9"/>
        <v>3.8382999999999998</v>
      </c>
      <c r="AE51" s="209">
        <f t="shared" si="9"/>
        <v>3.6945000000000001</v>
      </c>
      <c r="AF51" s="209">
        <f t="shared" si="9"/>
        <v>3.581</v>
      </c>
      <c r="AG51" s="209">
        <f t="shared" si="9"/>
        <v>3.3736999999999999</v>
      </c>
      <c r="AH51" s="209">
        <f t="shared" si="9"/>
        <v>2.9676</v>
      </c>
      <c r="AI51" s="209">
        <f t="shared" si="9"/>
        <v>2.8426</v>
      </c>
      <c r="AJ51" s="209">
        <f t="shared" si="9"/>
        <v>2.7393000000000001</v>
      </c>
      <c r="AK51" s="209">
        <f t="shared" si="9"/>
        <v>2.6652999999999998</v>
      </c>
      <c r="AL51" s="209">
        <f t="shared" si="10"/>
        <v>2.6324000000000001</v>
      </c>
      <c r="AM51" s="209">
        <f t="shared" si="10"/>
        <v>2.5386000000000002</v>
      </c>
      <c r="AN51" s="209">
        <f t="shared" si="10"/>
        <v>2.3828999999999998</v>
      </c>
      <c r="AO51" s="209">
        <f t="shared" si="10"/>
        <v>2.2334000000000001</v>
      </c>
      <c r="AP51" s="209">
        <f t="shared" si="10"/>
        <v>2.1015999999999999</v>
      </c>
      <c r="AQ51" s="209">
        <f t="shared" si="10"/>
        <v>2.0644</v>
      </c>
      <c r="AR51" s="209">
        <f t="shared" si="10"/>
        <v>2.0063</v>
      </c>
      <c r="AS51" s="209">
        <f t="shared" si="10"/>
        <v>1.9632000000000001</v>
      </c>
      <c r="AT51" s="209">
        <f t="shared" si="10"/>
        <v>1.9783999999999999</v>
      </c>
      <c r="AU51" s="209">
        <f t="shared" si="10"/>
        <v>2.0253000000000001</v>
      </c>
      <c r="AV51" s="209">
        <f t="shared" si="10"/>
        <v>1.9968999999999999</v>
      </c>
      <c r="AW51" s="209">
        <f t="shared" si="10"/>
        <v>1.9454</v>
      </c>
      <c r="AX51" s="209">
        <f t="shared" si="10"/>
        <v>1.9162999999999999</v>
      </c>
      <c r="AY51" s="209">
        <f t="shared" si="10"/>
        <v>1.8743000000000001</v>
      </c>
      <c r="AZ51" s="209">
        <f t="shared" si="10"/>
        <v>1.8472999999999999</v>
      </c>
      <c r="BA51" s="209">
        <f t="shared" si="10"/>
        <v>1.8472999999999999</v>
      </c>
      <c r="BB51" s="209">
        <f t="shared" si="11"/>
        <v>1.8420000000000001</v>
      </c>
      <c r="BC51" s="209">
        <f t="shared" si="11"/>
        <v>1.8082</v>
      </c>
      <c r="BD51" s="209">
        <f t="shared" si="11"/>
        <v>1.8392999999999999</v>
      </c>
      <c r="BE51" s="209">
        <f t="shared" si="11"/>
        <v>1.8184</v>
      </c>
      <c r="BF51" s="209">
        <f t="shared" si="11"/>
        <v>1.8184</v>
      </c>
      <c r="BG51" s="209">
        <f t="shared" si="11"/>
        <v>1.8472999999999999</v>
      </c>
      <c r="BH51" s="209">
        <f t="shared" si="11"/>
        <v>1.8132999999999999</v>
      </c>
      <c r="BI51" s="209">
        <f t="shared" si="11"/>
        <v>1.7562</v>
      </c>
      <c r="BJ51" s="209">
        <f t="shared" si="11"/>
        <v>1.7658</v>
      </c>
      <c r="BK51" s="209">
        <f t="shared" si="11"/>
        <v>1.7395</v>
      </c>
      <c r="BL51" s="209">
        <f t="shared" si="11"/>
        <v>1.7161999999999999</v>
      </c>
      <c r="BM51" s="209">
        <f t="shared" si="11"/>
        <v>1.6520999999999999</v>
      </c>
      <c r="BN51" s="209">
        <f t="shared" si="12"/>
        <v>1.5691999999999999</v>
      </c>
      <c r="BO51" s="209">
        <f t="shared" si="12"/>
        <v>1.5502</v>
      </c>
      <c r="BP51" s="209">
        <f t="shared" si="12"/>
        <v>1.4753000000000001</v>
      </c>
      <c r="BQ51" s="209">
        <f t="shared" si="12"/>
        <v>1.5262</v>
      </c>
      <c r="BR51" s="209">
        <f t="shared" si="12"/>
        <v>1.5136000000000001</v>
      </c>
      <c r="BS51" s="209">
        <f t="shared" si="12"/>
        <v>1.4437</v>
      </c>
      <c r="BT51" s="209">
        <f t="shared" si="12"/>
        <v>1.4244000000000001</v>
      </c>
      <c r="BU51" s="209">
        <f t="shared" si="12"/>
        <v>1.4229000000000001</v>
      </c>
      <c r="BV51" s="209">
        <f t="shared" si="12"/>
        <v>1.4323999999999999</v>
      </c>
      <c r="BW51" s="209">
        <f t="shared" si="12"/>
        <v>1.4519</v>
      </c>
      <c r="BX51" s="209">
        <f t="shared" si="15"/>
        <v>1.4719</v>
      </c>
      <c r="BY51" s="209">
        <f t="shared" si="15"/>
        <v>1.4356</v>
      </c>
      <c r="BZ51" s="209">
        <f t="shared" si="15"/>
        <v>1.4026000000000001</v>
      </c>
      <c r="CA51" s="209">
        <f t="shared" si="15"/>
        <v>1.3858999999999999</v>
      </c>
      <c r="CB51" s="209">
        <f t="shared" si="15"/>
        <v>1.3919999999999999</v>
      </c>
      <c r="CC51" s="209">
        <f t="shared" si="15"/>
        <v>1.282</v>
      </c>
      <c r="CD51" s="209">
        <f t="shared" si="15"/>
        <v>0.99460000000000004</v>
      </c>
      <c r="CE51" s="209">
        <f t="shared" si="13"/>
        <v>0.98309999999999997</v>
      </c>
      <c r="CF51" s="209">
        <f t="shared" si="14"/>
        <v>1</v>
      </c>
    </row>
    <row r="52" spans="1:84" x14ac:dyDescent="0.2">
      <c r="A52" s="204">
        <v>4</v>
      </c>
      <c r="B52" s="205" t="s">
        <v>175</v>
      </c>
      <c r="C52" s="7"/>
      <c r="D52" s="1">
        <v>14</v>
      </c>
      <c r="E52" s="206">
        <v>25</v>
      </c>
      <c r="F52" s="208">
        <f t="shared" si="8"/>
        <v>0</v>
      </c>
      <c r="G52" s="208">
        <f t="shared" si="8"/>
        <v>0</v>
      </c>
      <c r="H52" s="208">
        <f t="shared" si="8"/>
        <v>0</v>
      </c>
      <c r="I52" s="208">
        <f t="shared" si="8"/>
        <v>5.2327000000000004</v>
      </c>
      <c r="J52" s="209">
        <f t="shared" si="8"/>
        <v>5.3639999999999999</v>
      </c>
      <c r="K52" s="209">
        <f t="shared" si="8"/>
        <v>4.5461</v>
      </c>
      <c r="L52" s="209">
        <f t="shared" si="8"/>
        <v>4.4207000000000001</v>
      </c>
      <c r="M52" s="209">
        <f t="shared" si="8"/>
        <v>4.5461</v>
      </c>
      <c r="N52" s="209">
        <f t="shared" si="8"/>
        <v>4.6281999999999996</v>
      </c>
      <c r="O52" s="209">
        <f t="shared" si="8"/>
        <v>4.5461</v>
      </c>
      <c r="P52" s="209">
        <f t="shared" si="8"/>
        <v>4.4513999999999996</v>
      </c>
      <c r="Q52" s="209">
        <f t="shared" si="8"/>
        <v>4.3754</v>
      </c>
      <c r="R52" s="209">
        <f t="shared" si="8"/>
        <v>4.4055</v>
      </c>
      <c r="S52" s="209">
        <f t="shared" si="8"/>
        <v>4.4207000000000001</v>
      </c>
      <c r="T52" s="209">
        <f t="shared" si="8"/>
        <v>4.3754</v>
      </c>
      <c r="U52" s="209">
        <f t="shared" si="8"/>
        <v>4.3164999999999996</v>
      </c>
      <c r="V52" s="209">
        <f t="shared" si="9"/>
        <v>4.3019999999999996</v>
      </c>
      <c r="W52" s="209">
        <f t="shared" si="9"/>
        <v>4.2732999999999999</v>
      </c>
      <c r="X52" s="209">
        <f t="shared" si="9"/>
        <v>4.2032999999999996</v>
      </c>
      <c r="Y52" s="209">
        <f t="shared" si="9"/>
        <v>4.0957999999999997</v>
      </c>
      <c r="Z52" s="209">
        <f t="shared" si="9"/>
        <v>4.0442</v>
      </c>
      <c r="AA52" s="209">
        <f t="shared" si="9"/>
        <v>4.0957999999999997</v>
      </c>
      <c r="AB52" s="209">
        <f t="shared" si="9"/>
        <v>4.0957999999999997</v>
      </c>
      <c r="AC52" s="209">
        <f t="shared" si="9"/>
        <v>4.0313999999999997</v>
      </c>
      <c r="AD52" s="209">
        <f t="shared" si="9"/>
        <v>3.8382999999999998</v>
      </c>
      <c r="AE52" s="209">
        <f t="shared" si="9"/>
        <v>3.6945000000000001</v>
      </c>
      <c r="AF52" s="209">
        <f t="shared" si="9"/>
        <v>3.581</v>
      </c>
      <c r="AG52" s="209">
        <f t="shared" si="9"/>
        <v>3.3736999999999999</v>
      </c>
      <c r="AH52" s="209">
        <f t="shared" si="9"/>
        <v>2.9676</v>
      </c>
      <c r="AI52" s="209">
        <f t="shared" si="9"/>
        <v>2.8426</v>
      </c>
      <c r="AJ52" s="209">
        <f t="shared" si="9"/>
        <v>2.7393000000000001</v>
      </c>
      <c r="AK52" s="209">
        <f t="shared" si="9"/>
        <v>2.6652999999999998</v>
      </c>
      <c r="AL52" s="209">
        <f t="shared" si="10"/>
        <v>2.6324000000000001</v>
      </c>
      <c r="AM52" s="209">
        <f t="shared" si="10"/>
        <v>2.5386000000000002</v>
      </c>
      <c r="AN52" s="209">
        <f t="shared" si="10"/>
        <v>2.3828999999999998</v>
      </c>
      <c r="AO52" s="209">
        <f t="shared" si="10"/>
        <v>2.2334000000000001</v>
      </c>
      <c r="AP52" s="209">
        <f t="shared" si="10"/>
        <v>2.1015999999999999</v>
      </c>
      <c r="AQ52" s="209">
        <f t="shared" si="10"/>
        <v>2.0644</v>
      </c>
      <c r="AR52" s="209">
        <f t="shared" si="10"/>
        <v>2.0063</v>
      </c>
      <c r="AS52" s="209">
        <f t="shared" si="10"/>
        <v>1.9632000000000001</v>
      </c>
      <c r="AT52" s="209">
        <f t="shared" si="10"/>
        <v>1.9783999999999999</v>
      </c>
      <c r="AU52" s="209">
        <f t="shared" si="10"/>
        <v>2.0253000000000001</v>
      </c>
      <c r="AV52" s="209">
        <f t="shared" si="10"/>
        <v>1.9968999999999999</v>
      </c>
      <c r="AW52" s="209">
        <f t="shared" si="10"/>
        <v>1.9454</v>
      </c>
      <c r="AX52" s="209">
        <f t="shared" si="10"/>
        <v>1.9162999999999999</v>
      </c>
      <c r="AY52" s="209">
        <f t="shared" si="10"/>
        <v>1.8743000000000001</v>
      </c>
      <c r="AZ52" s="209">
        <f t="shared" si="10"/>
        <v>1.8472999999999999</v>
      </c>
      <c r="BA52" s="209">
        <f t="shared" si="10"/>
        <v>1.8472999999999999</v>
      </c>
      <c r="BB52" s="209">
        <f t="shared" si="11"/>
        <v>1.8420000000000001</v>
      </c>
      <c r="BC52" s="209">
        <f t="shared" si="11"/>
        <v>1.8082</v>
      </c>
      <c r="BD52" s="209">
        <f t="shared" si="11"/>
        <v>1.8392999999999999</v>
      </c>
      <c r="BE52" s="209">
        <f t="shared" si="11"/>
        <v>1.8184</v>
      </c>
      <c r="BF52" s="209">
        <f t="shared" si="11"/>
        <v>1.8184</v>
      </c>
      <c r="BG52" s="209">
        <f t="shared" si="11"/>
        <v>1.8472999999999999</v>
      </c>
      <c r="BH52" s="209">
        <f t="shared" si="11"/>
        <v>1.8132999999999999</v>
      </c>
      <c r="BI52" s="209">
        <f t="shared" si="11"/>
        <v>1.7562</v>
      </c>
      <c r="BJ52" s="209">
        <f t="shared" si="11"/>
        <v>1.7658</v>
      </c>
      <c r="BK52" s="209">
        <f t="shared" si="11"/>
        <v>1.7395</v>
      </c>
      <c r="BL52" s="209">
        <f t="shared" si="11"/>
        <v>1.7161999999999999</v>
      </c>
      <c r="BM52" s="209">
        <f t="shared" si="11"/>
        <v>1.6520999999999999</v>
      </c>
      <c r="BN52" s="209">
        <f t="shared" si="12"/>
        <v>1.5691999999999999</v>
      </c>
      <c r="BO52" s="209">
        <f t="shared" si="12"/>
        <v>1.5502</v>
      </c>
      <c r="BP52" s="209">
        <f t="shared" si="12"/>
        <v>1.4753000000000001</v>
      </c>
      <c r="BQ52" s="209">
        <f t="shared" si="12"/>
        <v>1.5262</v>
      </c>
      <c r="BR52" s="209">
        <f t="shared" si="12"/>
        <v>1.5136000000000001</v>
      </c>
      <c r="BS52" s="209">
        <f t="shared" si="12"/>
        <v>1.4437</v>
      </c>
      <c r="BT52" s="209">
        <f t="shared" si="12"/>
        <v>1.4244000000000001</v>
      </c>
      <c r="BU52" s="209">
        <f t="shared" si="12"/>
        <v>1.4229000000000001</v>
      </c>
      <c r="BV52" s="209">
        <f t="shared" si="12"/>
        <v>1.4323999999999999</v>
      </c>
      <c r="BW52" s="209">
        <f t="shared" si="12"/>
        <v>1.4519</v>
      </c>
      <c r="BX52" s="209">
        <f t="shared" si="15"/>
        <v>1.4719</v>
      </c>
      <c r="BY52" s="209">
        <f t="shared" si="15"/>
        <v>1.4356</v>
      </c>
      <c r="BZ52" s="209">
        <f t="shared" si="15"/>
        <v>1.4026000000000001</v>
      </c>
      <c r="CA52" s="209">
        <f t="shared" si="15"/>
        <v>1.3858999999999999</v>
      </c>
      <c r="CB52" s="209">
        <f t="shared" si="15"/>
        <v>1.3919999999999999</v>
      </c>
      <c r="CC52" s="209">
        <f t="shared" si="15"/>
        <v>1.282</v>
      </c>
      <c r="CD52" s="209">
        <f t="shared" si="15"/>
        <v>0.99460000000000004</v>
      </c>
      <c r="CE52" s="209">
        <f t="shared" si="13"/>
        <v>0.98309999999999997</v>
      </c>
      <c r="CF52" s="209">
        <f t="shared" si="14"/>
        <v>1</v>
      </c>
    </row>
    <row r="53" spans="1:84" x14ac:dyDescent="0.2">
      <c r="A53" s="204">
        <v>4</v>
      </c>
      <c r="B53" s="205" t="s">
        <v>176</v>
      </c>
      <c r="C53" s="7"/>
      <c r="D53" s="1">
        <v>4</v>
      </c>
      <c r="E53" s="206">
        <v>8</v>
      </c>
      <c r="F53" s="208">
        <f t="shared" si="8"/>
        <v>0</v>
      </c>
      <c r="G53" s="208">
        <f t="shared" si="8"/>
        <v>0</v>
      </c>
      <c r="H53" s="208">
        <f t="shared" si="8"/>
        <v>0</v>
      </c>
      <c r="I53" s="208">
        <f t="shared" si="8"/>
        <v>5.2327000000000004</v>
      </c>
      <c r="J53" s="209">
        <f t="shared" si="8"/>
        <v>5.3639999999999999</v>
      </c>
      <c r="K53" s="209">
        <f t="shared" si="8"/>
        <v>4.5461</v>
      </c>
      <c r="L53" s="209">
        <f t="shared" si="8"/>
        <v>4.4207000000000001</v>
      </c>
      <c r="M53" s="209">
        <f t="shared" si="8"/>
        <v>4.5461</v>
      </c>
      <c r="N53" s="209">
        <f t="shared" si="8"/>
        <v>4.6281999999999996</v>
      </c>
      <c r="O53" s="209">
        <f t="shared" si="8"/>
        <v>4.5461</v>
      </c>
      <c r="P53" s="209">
        <f t="shared" si="8"/>
        <v>4.4513999999999996</v>
      </c>
      <c r="Q53" s="209">
        <f t="shared" si="8"/>
        <v>4.3754</v>
      </c>
      <c r="R53" s="209">
        <f t="shared" si="8"/>
        <v>4.4055</v>
      </c>
      <c r="S53" s="209">
        <f t="shared" si="8"/>
        <v>4.4207000000000001</v>
      </c>
      <c r="T53" s="209">
        <f t="shared" si="8"/>
        <v>4.3754</v>
      </c>
      <c r="U53" s="209">
        <f t="shared" si="8"/>
        <v>4.3164999999999996</v>
      </c>
      <c r="V53" s="209">
        <f t="shared" si="9"/>
        <v>4.3019999999999996</v>
      </c>
      <c r="W53" s="209">
        <f t="shared" si="9"/>
        <v>4.2732999999999999</v>
      </c>
      <c r="X53" s="209">
        <f t="shared" si="9"/>
        <v>4.2032999999999996</v>
      </c>
      <c r="Y53" s="209">
        <f t="shared" si="9"/>
        <v>4.0957999999999997</v>
      </c>
      <c r="Z53" s="209">
        <f t="shared" si="9"/>
        <v>4.0442</v>
      </c>
      <c r="AA53" s="209">
        <f t="shared" si="9"/>
        <v>4.0957999999999997</v>
      </c>
      <c r="AB53" s="209">
        <f t="shared" si="9"/>
        <v>4.0957999999999997</v>
      </c>
      <c r="AC53" s="209">
        <f t="shared" si="9"/>
        <v>4.0313999999999997</v>
      </c>
      <c r="AD53" s="209">
        <f t="shared" si="9"/>
        <v>3.8382999999999998</v>
      </c>
      <c r="AE53" s="209">
        <f t="shared" si="9"/>
        <v>3.6945000000000001</v>
      </c>
      <c r="AF53" s="209">
        <f t="shared" si="9"/>
        <v>3.581</v>
      </c>
      <c r="AG53" s="209">
        <f t="shared" si="9"/>
        <v>3.3736999999999999</v>
      </c>
      <c r="AH53" s="209">
        <f t="shared" si="9"/>
        <v>2.9676</v>
      </c>
      <c r="AI53" s="209">
        <f t="shared" si="9"/>
        <v>2.8426</v>
      </c>
      <c r="AJ53" s="209">
        <f t="shared" si="9"/>
        <v>2.7393000000000001</v>
      </c>
      <c r="AK53" s="209">
        <f t="shared" si="9"/>
        <v>2.6652999999999998</v>
      </c>
      <c r="AL53" s="209">
        <f t="shared" si="10"/>
        <v>2.6324000000000001</v>
      </c>
      <c r="AM53" s="209">
        <f t="shared" si="10"/>
        <v>2.5386000000000002</v>
      </c>
      <c r="AN53" s="209">
        <f t="shared" si="10"/>
        <v>2.3828999999999998</v>
      </c>
      <c r="AO53" s="209">
        <f t="shared" si="10"/>
        <v>2.2334000000000001</v>
      </c>
      <c r="AP53" s="209">
        <f t="shared" si="10"/>
        <v>2.1015999999999999</v>
      </c>
      <c r="AQ53" s="209">
        <f t="shared" si="10"/>
        <v>2.0644</v>
      </c>
      <c r="AR53" s="209">
        <f t="shared" si="10"/>
        <v>2.0063</v>
      </c>
      <c r="AS53" s="209">
        <f t="shared" si="10"/>
        <v>1.9632000000000001</v>
      </c>
      <c r="AT53" s="209">
        <f t="shared" si="10"/>
        <v>1.9783999999999999</v>
      </c>
      <c r="AU53" s="209">
        <f t="shared" si="10"/>
        <v>2.0253000000000001</v>
      </c>
      <c r="AV53" s="209">
        <f t="shared" si="10"/>
        <v>1.9968999999999999</v>
      </c>
      <c r="AW53" s="209">
        <f t="shared" si="10"/>
        <v>1.9454</v>
      </c>
      <c r="AX53" s="209">
        <f t="shared" si="10"/>
        <v>1.9162999999999999</v>
      </c>
      <c r="AY53" s="209">
        <f t="shared" si="10"/>
        <v>1.8743000000000001</v>
      </c>
      <c r="AZ53" s="209">
        <f t="shared" si="10"/>
        <v>1.8472999999999999</v>
      </c>
      <c r="BA53" s="209">
        <f t="shared" si="10"/>
        <v>1.8472999999999999</v>
      </c>
      <c r="BB53" s="209">
        <f t="shared" si="11"/>
        <v>1.8420000000000001</v>
      </c>
      <c r="BC53" s="209">
        <f t="shared" si="11"/>
        <v>1.8082</v>
      </c>
      <c r="BD53" s="209">
        <f t="shared" si="11"/>
        <v>1.8392999999999999</v>
      </c>
      <c r="BE53" s="209">
        <f t="shared" si="11"/>
        <v>1.8184</v>
      </c>
      <c r="BF53" s="209">
        <f t="shared" si="11"/>
        <v>1.8184</v>
      </c>
      <c r="BG53" s="209">
        <f t="shared" si="11"/>
        <v>1.8472999999999999</v>
      </c>
      <c r="BH53" s="209">
        <f t="shared" si="11"/>
        <v>1.8132999999999999</v>
      </c>
      <c r="BI53" s="209">
        <f t="shared" si="11"/>
        <v>1.7562</v>
      </c>
      <c r="BJ53" s="209">
        <f t="shared" si="11"/>
        <v>1.7658</v>
      </c>
      <c r="BK53" s="209">
        <f t="shared" si="11"/>
        <v>1.7395</v>
      </c>
      <c r="BL53" s="209">
        <f t="shared" si="11"/>
        <v>1.7161999999999999</v>
      </c>
      <c r="BM53" s="209">
        <f t="shared" si="11"/>
        <v>1.6520999999999999</v>
      </c>
      <c r="BN53" s="209">
        <f t="shared" si="12"/>
        <v>1.5691999999999999</v>
      </c>
      <c r="BO53" s="209">
        <f t="shared" si="12"/>
        <v>1.5502</v>
      </c>
      <c r="BP53" s="209">
        <f t="shared" si="12"/>
        <v>1.4753000000000001</v>
      </c>
      <c r="BQ53" s="209">
        <f t="shared" si="12"/>
        <v>1.5262</v>
      </c>
      <c r="BR53" s="209">
        <f t="shared" si="12"/>
        <v>1.5136000000000001</v>
      </c>
      <c r="BS53" s="209">
        <f t="shared" si="12"/>
        <v>1.4437</v>
      </c>
      <c r="BT53" s="209">
        <f t="shared" si="12"/>
        <v>1.4244000000000001</v>
      </c>
      <c r="BU53" s="209">
        <f t="shared" si="12"/>
        <v>1.4229000000000001</v>
      </c>
      <c r="BV53" s="209">
        <f t="shared" si="12"/>
        <v>1.4323999999999999</v>
      </c>
      <c r="BW53" s="209">
        <f t="shared" si="12"/>
        <v>1.4519</v>
      </c>
      <c r="BX53" s="209">
        <f t="shared" si="15"/>
        <v>1.4719</v>
      </c>
      <c r="BY53" s="209">
        <f t="shared" si="15"/>
        <v>1.4356</v>
      </c>
      <c r="BZ53" s="209">
        <f t="shared" si="15"/>
        <v>1.4026000000000001</v>
      </c>
      <c r="CA53" s="209">
        <f t="shared" si="15"/>
        <v>1.3858999999999999</v>
      </c>
      <c r="CB53" s="209">
        <f t="shared" si="15"/>
        <v>1.3919999999999999</v>
      </c>
      <c r="CC53" s="209">
        <f t="shared" si="15"/>
        <v>1.282</v>
      </c>
      <c r="CD53" s="209">
        <f t="shared" si="15"/>
        <v>0.99460000000000004</v>
      </c>
      <c r="CE53" s="209">
        <f t="shared" si="13"/>
        <v>0.98309999999999997</v>
      </c>
      <c r="CF53" s="209">
        <f t="shared" si="14"/>
        <v>1</v>
      </c>
    </row>
    <row r="54" spans="1:84" x14ac:dyDescent="0.2">
      <c r="A54" s="204">
        <v>4</v>
      </c>
      <c r="B54" s="205" t="s">
        <v>177</v>
      </c>
      <c r="C54" s="7"/>
      <c r="D54" s="1">
        <v>3</v>
      </c>
      <c r="E54" s="206">
        <v>5</v>
      </c>
      <c r="F54" s="208">
        <f t="shared" si="8"/>
        <v>0</v>
      </c>
      <c r="G54" s="208">
        <f t="shared" si="8"/>
        <v>0</v>
      </c>
      <c r="H54" s="208">
        <f t="shared" si="8"/>
        <v>0</v>
      </c>
      <c r="I54" s="208">
        <f t="shared" si="8"/>
        <v>5.2327000000000004</v>
      </c>
      <c r="J54" s="209">
        <f t="shared" si="8"/>
        <v>5.3639999999999999</v>
      </c>
      <c r="K54" s="209">
        <f t="shared" si="8"/>
        <v>4.5461</v>
      </c>
      <c r="L54" s="209">
        <f t="shared" si="8"/>
        <v>4.4207000000000001</v>
      </c>
      <c r="M54" s="209">
        <f t="shared" si="8"/>
        <v>4.5461</v>
      </c>
      <c r="N54" s="209">
        <f t="shared" si="8"/>
        <v>4.6281999999999996</v>
      </c>
      <c r="O54" s="209">
        <f t="shared" si="8"/>
        <v>4.5461</v>
      </c>
      <c r="P54" s="209">
        <f t="shared" si="8"/>
        <v>4.4513999999999996</v>
      </c>
      <c r="Q54" s="209">
        <f t="shared" si="8"/>
        <v>4.3754</v>
      </c>
      <c r="R54" s="209">
        <f t="shared" si="8"/>
        <v>4.4055</v>
      </c>
      <c r="S54" s="209">
        <f t="shared" si="8"/>
        <v>4.4207000000000001</v>
      </c>
      <c r="T54" s="209">
        <f t="shared" si="8"/>
        <v>4.3754</v>
      </c>
      <c r="U54" s="209">
        <f t="shared" si="8"/>
        <v>4.3164999999999996</v>
      </c>
      <c r="V54" s="209">
        <f t="shared" si="9"/>
        <v>4.3019999999999996</v>
      </c>
      <c r="W54" s="209">
        <f t="shared" si="9"/>
        <v>4.2732999999999999</v>
      </c>
      <c r="X54" s="209">
        <f t="shared" si="9"/>
        <v>4.2032999999999996</v>
      </c>
      <c r="Y54" s="209">
        <f t="shared" si="9"/>
        <v>4.0957999999999997</v>
      </c>
      <c r="Z54" s="209">
        <f t="shared" si="9"/>
        <v>4.0442</v>
      </c>
      <c r="AA54" s="209">
        <f t="shared" si="9"/>
        <v>4.0957999999999997</v>
      </c>
      <c r="AB54" s="209">
        <f t="shared" si="9"/>
        <v>4.0957999999999997</v>
      </c>
      <c r="AC54" s="209">
        <f t="shared" si="9"/>
        <v>4.0313999999999997</v>
      </c>
      <c r="AD54" s="209">
        <f t="shared" si="9"/>
        <v>3.8382999999999998</v>
      </c>
      <c r="AE54" s="209">
        <f t="shared" si="9"/>
        <v>3.6945000000000001</v>
      </c>
      <c r="AF54" s="209">
        <f t="shared" si="9"/>
        <v>3.581</v>
      </c>
      <c r="AG54" s="209">
        <f t="shared" si="9"/>
        <v>3.3736999999999999</v>
      </c>
      <c r="AH54" s="209">
        <f t="shared" si="9"/>
        <v>2.9676</v>
      </c>
      <c r="AI54" s="209">
        <f t="shared" si="9"/>
        <v>2.8426</v>
      </c>
      <c r="AJ54" s="209">
        <f t="shared" si="9"/>
        <v>2.7393000000000001</v>
      </c>
      <c r="AK54" s="209">
        <f t="shared" si="9"/>
        <v>2.6652999999999998</v>
      </c>
      <c r="AL54" s="209">
        <f t="shared" si="10"/>
        <v>2.6324000000000001</v>
      </c>
      <c r="AM54" s="209">
        <f t="shared" si="10"/>
        <v>2.5386000000000002</v>
      </c>
      <c r="AN54" s="209">
        <f t="shared" si="10"/>
        <v>2.3828999999999998</v>
      </c>
      <c r="AO54" s="209">
        <f t="shared" si="10"/>
        <v>2.2334000000000001</v>
      </c>
      <c r="AP54" s="209">
        <f t="shared" si="10"/>
        <v>2.1015999999999999</v>
      </c>
      <c r="AQ54" s="209">
        <f t="shared" si="10"/>
        <v>2.0644</v>
      </c>
      <c r="AR54" s="209">
        <f t="shared" si="10"/>
        <v>2.0063</v>
      </c>
      <c r="AS54" s="209">
        <f t="shared" si="10"/>
        <v>1.9632000000000001</v>
      </c>
      <c r="AT54" s="209">
        <f t="shared" si="10"/>
        <v>1.9783999999999999</v>
      </c>
      <c r="AU54" s="209">
        <f t="shared" si="10"/>
        <v>2.0253000000000001</v>
      </c>
      <c r="AV54" s="209">
        <f t="shared" si="10"/>
        <v>1.9968999999999999</v>
      </c>
      <c r="AW54" s="209">
        <f t="shared" si="10"/>
        <v>1.9454</v>
      </c>
      <c r="AX54" s="209">
        <f t="shared" si="10"/>
        <v>1.9162999999999999</v>
      </c>
      <c r="AY54" s="209">
        <f t="shared" si="10"/>
        <v>1.8743000000000001</v>
      </c>
      <c r="AZ54" s="209">
        <f t="shared" si="10"/>
        <v>1.8472999999999999</v>
      </c>
      <c r="BA54" s="209">
        <f t="shared" si="10"/>
        <v>1.8472999999999999</v>
      </c>
      <c r="BB54" s="209">
        <f t="shared" si="11"/>
        <v>1.8420000000000001</v>
      </c>
      <c r="BC54" s="209">
        <f t="shared" si="11"/>
        <v>1.8082</v>
      </c>
      <c r="BD54" s="209">
        <f t="shared" si="11"/>
        <v>1.8392999999999999</v>
      </c>
      <c r="BE54" s="209">
        <f t="shared" si="11"/>
        <v>1.8184</v>
      </c>
      <c r="BF54" s="209">
        <f t="shared" si="11"/>
        <v>1.8184</v>
      </c>
      <c r="BG54" s="209">
        <f t="shared" si="11"/>
        <v>1.8472999999999999</v>
      </c>
      <c r="BH54" s="209">
        <f t="shared" si="11"/>
        <v>1.8132999999999999</v>
      </c>
      <c r="BI54" s="209">
        <f t="shared" si="11"/>
        <v>1.7562</v>
      </c>
      <c r="BJ54" s="209">
        <f t="shared" si="11"/>
        <v>1.7658</v>
      </c>
      <c r="BK54" s="209">
        <f t="shared" si="11"/>
        <v>1.7395</v>
      </c>
      <c r="BL54" s="209">
        <f t="shared" si="11"/>
        <v>1.7161999999999999</v>
      </c>
      <c r="BM54" s="209">
        <f t="shared" si="11"/>
        <v>1.6520999999999999</v>
      </c>
      <c r="BN54" s="209">
        <f t="shared" si="12"/>
        <v>1.5691999999999999</v>
      </c>
      <c r="BO54" s="209">
        <f t="shared" si="12"/>
        <v>1.5502</v>
      </c>
      <c r="BP54" s="209">
        <f t="shared" si="12"/>
        <v>1.4753000000000001</v>
      </c>
      <c r="BQ54" s="209">
        <f t="shared" si="12"/>
        <v>1.5262</v>
      </c>
      <c r="BR54" s="209">
        <f t="shared" si="12"/>
        <v>1.5136000000000001</v>
      </c>
      <c r="BS54" s="209">
        <f t="shared" si="12"/>
        <v>1.4437</v>
      </c>
      <c r="BT54" s="209">
        <f t="shared" si="12"/>
        <v>1.4244000000000001</v>
      </c>
      <c r="BU54" s="209">
        <f t="shared" si="12"/>
        <v>1.4229000000000001</v>
      </c>
      <c r="BV54" s="209">
        <f t="shared" si="12"/>
        <v>1.4323999999999999</v>
      </c>
      <c r="BW54" s="209">
        <f t="shared" si="12"/>
        <v>1.4519</v>
      </c>
      <c r="BX54" s="209">
        <f t="shared" si="15"/>
        <v>1.4719</v>
      </c>
      <c r="BY54" s="209">
        <f t="shared" si="15"/>
        <v>1.4356</v>
      </c>
      <c r="BZ54" s="209">
        <f t="shared" si="15"/>
        <v>1.4026000000000001</v>
      </c>
      <c r="CA54" s="209">
        <f t="shared" si="15"/>
        <v>1.3858999999999999</v>
      </c>
      <c r="CB54" s="209">
        <f t="shared" si="15"/>
        <v>1.3919999999999999</v>
      </c>
      <c r="CC54" s="209">
        <f t="shared" si="15"/>
        <v>1.282</v>
      </c>
      <c r="CD54" s="209">
        <f t="shared" si="15"/>
        <v>0.99460000000000004</v>
      </c>
      <c r="CE54" s="209">
        <f t="shared" si="13"/>
        <v>0.98309999999999997</v>
      </c>
      <c r="CF54" s="209">
        <f t="shared" si="14"/>
        <v>1</v>
      </c>
    </row>
    <row r="55" spans="1:84" x14ac:dyDescent="0.2">
      <c r="A55" s="204">
        <v>4</v>
      </c>
      <c r="B55" s="205" t="s">
        <v>178</v>
      </c>
      <c r="C55" s="7"/>
      <c r="D55" s="1">
        <v>5</v>
      </c>
      <c r="E55" s="206">
        <v>5</v>
      </c>
      <c r="F55" s="208">
        <f t="shared" si="8"/>
        <v>0</v>
      </c>
      <c r="G55" s="208">
        <f t="shared" si="8"/>
        <v>0</v>
      </c>
      <c r="H55" s="208">
        <f t="shared" si="8"/>
        <v>0</v>
      </c>
      <c r="I55" s="208">
        <f t="shared" si="8"/>
        <v>5.2327000000000004</v>
      </c>
      <c r="J55" s="209">
        <f t="shared" si="8"/>
        <v>5.3639999999999999</v>
      </c>
      <c r="K55" s="209">
        <f t="shared" si="8"/>
        <v>4.5461</v>
      </c>
      <c r="L55" s="209">
        <f t="shared" si="8"/>
        <v>4.4207000000000001</v>
      </c>
      <c r="M55" s="209">
        <f t="shared" si="8"/>
        <v>4.5461</v>
      </c>
      <c r="N55" s="209">
        <f t="shared" si="8"/>
        <v>4.6281999999999996</v>
      </c>
      <c r="O55" s="209">
        <f t="shared" si="8"/>
        <v>4.5461</v>
      </c>
      <c r="P55" s="209">
        <f t="shared" si="8"/>
        <v>4.4513999999999996</v>
      </c>
      <c r="Q55" s="209">
        <f t="shared" si="8"/>
        <v>4.3754</v>
      </c>
      <c r="R55" s="209">
        <f t="shared" si="8"/>
        <v>4.4055</v>
      </c>
      <c r="S55" s="209">
        <f t="shared" si="8"/>
        <v>4.4207000000000001</v>
      </c>
      <c r="T55" s="209">
        <f t="shared" si="8"/>
        <v>4.3754</v>
      </c>
      <c r="U55" s="209">
        <f t="shared" si="8"/>
        <v>4.3164999999999996</v>
      </c>
      <c r="V55" s="209">
        <f t="shared" si="9"/>
        <v>4.3019999999999996</v>
      </c>
      <c r="W55" s="209">
        <f t="shared" si="9"/>
        <v>4.2732999999999999</v>
      </c>
      <c r="X55" s="209">
        <f t="shared" si="9"/>
        <v>4.2032999999999996</v>
      </c>
      <c r="Y55" s="209">
        <f t="shared" si="9"/>
        <v>4.0957999999999997</v>
      </c>
      <c r="Z55" s="209">
        <f t="shared" si="9"/>
        <v>4.0442</v>
      </c>
      <c r="AA55" s="209">
        <f t="shared" si="9"/>
        <v>4.0957999999999997</v>
      </c>
      <c r="AB55" s="209">
        <f t="shared" si="9"/>
        <v>4.0957999999999997</v>
      </c>
      <c r="AC55" s="209">
        <f t="shared" si="9"/>
        <v>4.0313999999999997</v>
      </c>
      <c r="AD55" s="209">
        <f t="shared" si="9"/>
        <v>3.8382999999999998</v>
      </c>
      <c r="AE55" s="209">
        <f t="shared" si="9"/>
        <v>3.6945000000000001</v>
      </c>
      <c r="AF55" s="209">
        <f t="shared" si="9"/>
        <v>3.581</v>
      </c>
      <c r="AG55" s="209">
        <f t="shared" si="9"/>
        <v>3.3736999999999999</v>
      </c>
      <c r="AH55" s="209">
        <f t="shared" si="9"/>
        <v>2.9676</v>
      </c>
      <c r="AI55" s="209">
        <f t="shared" si="9"/>
        <v>2.8426</v>
      </c>
      <c r="AJ55" s="209">
        <f t="shared" si="9"/>
        <v>2.7393000000000001</v>
      </c>
      <c r="AK55" s="209">
        <f t="shared" si="9"/>
        <v>2.6652999999999998</v>
      </c>
      <c r="AL55" s="209">
        <f t="shared" si="10"/>
        <v>2.6324000000000001</v>
      </c>
      <c r="AM55" s="209">
        <f t="shared" si="10"/>
        <v>2.5386000000000002</v>
      </c>
      <c r="AN55" s="209">
        <f t="shared" si="10"/>
        <v>2.3828999999999998</v>
      </c>
      <c r="AO55" s="209">
        <f t="shared" si="10"/>
        <v>2.2334000000000001</v>
      </c>
      <c r="AP55" s="209">
        <f t="shared" si="10"/>
        <v>2.1015999999999999</v>
      </c>
      <c r="AQ55" s="209">
        <f t="shared" si="10"/>
        <v>2.0644</v>
      </c>
      <c r="AR55" s="209">
        <f t="shared" si="10"/>
        <v>2.0063</v>
      </c>
      <c r="AS55" s="209">
        <f t="shared" si="10"/>
        <v>1.9632000000000001</v>
      </c>
      <c r="AT55" s="209">
        <f t="shared" si="10"/>
        <v>1.9783999999999999</v>
      </c>
      <c r="AU55" s="209">
        <f t="shared" si="10"/>
        <v>2.0253000000000001</v>
      </c>
      <c r="AV55" s="209">
        <f t="shared" si="10"/>
        <v>1.9968999999999999</v>
      </c>
      <c r="AW55" s="209">
        <f t="shared" si="10"/>
        <v>1.9454</v>
      </c>
      <c r="AX55" s="209">
        <f t="shared" si="10"/>
        <v>1.9162999999999999</v>
      </c>
      <c r="AY55" s="209">
        <f t="shared" si="10"/>
        <v>1.8743000000000001</v>
      </c>
      <c r="AZ55" s="209">
        <f t="shared" si="10"/>
        <v>1.8472999999999999</v>
      </c>
      <c r="BA55" s="209">
        <f t="shared" si="10"/>
        <v>1.8472999999999999</v>
      </c>
      <c r="BB55" s="209">
        <f t="shared" si="11"/>
        <v>1.8420000000000001</v>
      </c>
      <c r="BC55" s="209">
        <f t="shared" si="11"/>
        <v>1.8082</v>
      </c>
      <c r="BD55" s="209">
        <f t="shared" si="11"/>
        <v>1.8392999999999999</v>
      </c>
      <c r="BE55" s="209">
        <f t="shared" si="11"/>
        <v>1.8184</v>
      </c>
      <c r="BF55" s="209">
        <f t="shared" si="11"/>
        <v>1.8184</v>
      </c>
      <c r="BG55" s="209">
        <f t="shared" si="11"/>
        <v>1.8472999999999999</v>
      </c>
      <c r="BH55" s="209">
        <f t="shared" si="11"/>
        <v>1.8132999999999999</v>
      </c>
      <c r="BI55" s="209">
        <f t="shared" si="11"/>
        <v>1.7562</v>
      </c>
      <c r="BJ55" s="209">
        <f t="shared" si="11"/>
        <v>1.7658</v>
      </c>
      <c r="BK55" s="209">
        <f t="shared" si="11"/>
        <v>1.7395</v>
      </c>
      <c r="BL55" s="209">
        <f t="shared" si="11"/>
        <v>1.7161999999999999</v>
      </c>
      <c r="BM55" s="209">
        <f t="shared" si="11"/>
        <v>1.6520999999999999</v>
      </c>
      <c r="BN55" s="209">
        <f t="shared" si="12"/>
        <v>1.5691999999999999</v>
      </c>
      <c r="BO55" s="209">
        <f t="shared" si="12"/>
        <v>1.5502</v>
      </c>
      <c r="BP55" s="209">
        <f t="shared" si="12"/>
        <v>1.4753000000000001</v>
      </c>
      <c r="BQ55" s="209">
        <f t="shared" si="12"/>
        <v>1.5262</v>
      </c>
      <c r="BR55" s="209">
        <f t="shared" si="12"/>
        <v>1.5136000000000001</v>
      </c>
      <c r="BS55" s="209">
        <f t="shared" si="12"/>
        <v>1.4437</v>
      </c>
      <c r="BT55" s="209">
        <f t="shared" si="12"/>
        <v>1.4244000000000001</v>
      </c>
      <c r="BU55" s="209">
        <f t="shared" si="12"/>
        <v>1.4229000000000001</v>
      </c>
      <c r="BV55" s="209">
        <f t="shared" si="12"/>
        <v>1.4323999999999999</v>
      </c>
      <c r="BW55" s="209">
        <f t="shared" si="12"/>
        <v>1.4519</v>
      </c>
      <c r="BX55" s="209">
        <f t="shared" si="15"/>
        <v>1.4719</v>
      </c>
      <c r="BY55" s="209">
        <f t="shared" si="15"/>
        <v>1.4356</v>
      </c>
      <c r="BZ55" s="209">
        <f t="shared" si="15"/>
        <v>1.4026000000000001</v>
      </c>
      <c r="CA55" s="209">
        <f t="shared" si="15"/>
        <v>1.3858999999999999</v>
      </c>
      <c r="CB55" s="209">
        <f t="shared" si="15"/>
        <v>1.3919999999999999</v>
      </c>
      <c r="CC55" s="209">
        <f t="shared" si="15"/>
        <v>1.282</v>
      </c>
      <c r="CD55" s="209">
        <f t="shared" si="15"/>
        <v>0.99460000000000004</v>
      </c>
      <c r="CE55" s="209">
        <f t="shared" si="13"/>
        <v>0.98309999999999997</v>
      </c>
      <c r="CF55" s="209">
        <f t="shared" si="14"/>
        <v>1</v>
      </c>
    </row>
    <row r="56" spans="1:84" x14ac:dyDescent="0.2">
      <c r="A56" s="204">
        <v>4</v>
      </c>
      <c r="B56" s="205" t="s">
        <v>179</v>
      </c>
      <c r="C56" s="7"/>
      <c r="D56" s="1">
        <v>8</v>
      </c>
      <c r="E56" s="206">
        <v>8</v>
      </c>
      <c r="F56" s="208">
        <f t="shared" si="8"/>
        <v>0</v>
      </c>
      <c r="G56" s="208">
        <f t="shared" si="8"/>
        <v>0</v>
      </c>
      <c r="H56" s="208">
        <f t="shared" si="8"/>
        <v>0</v>
      </c>
      <c r="I56" s="208">
        <f t="shared" si="8"/>
        <v>5.2327000000000004</v>
      </c>
      <c r="J56" s="209">
        <f t="shared" si="8"/>
        <v>5.3639999999999999</v>
      </c>
      <c r="K56" s="209">
        <f t="shared" si="8"/>
        <v>4.5461</v>
      </c>
      <c r="L56" s="209">
        <f t="shared" si="8"/>
        <v>4.4207000000000001</v>
      </c>
      <c r="M56" s="209">
        <f t="shared" si="8"/>
        <v>4.5461</v>
      </c>
      <c r="N56" s="209">
        <f t="shared" si="8"/>
        <v>4.6281999999999996</v>
      </c>
      <c r="O56" s="209">
        <f t="shared" si="8"/>
        <v>4.5461</v>
      </c>
      <c r="P56" s="209">
        <f t="shared" si="8"/>
        <v>4.4513999999999996</v>
      </c>
      <c r="Q56" s="209">
        <f t="shared" si="8"/>
        <v>4.3754</v>
      </c>
      <c r="R56" s="209">
        <f t="shared" si="8"/>
        <v>4.4055</v>
      </c>
      <c r="S56" s="209">
        <f t="shared" si="8"/>
        <v>4.4207000000000001</v>
      </c>
      <c r="T56" s="209">
        <f t="shared" si="8"/>
        <v>4.3754</v>
      </c>
      <c r="U56" s="209">
        <f t="shared" si="8"/>
        <v>4.3164999999999996</v>
      </c>
      <c r="V56" s="209">
        <f t="shared" si="9"/>
        <v>4.3019999999999996</v>
      </c>
      <c r="W56" s="209">
        <f t="shared" si="9"/>
        <v>4.2732999999999999</v>
      </c>
      <c r="X56" s="209">
        <f t="shared" si="9"/>
        <v>4.2032999999999996</v>
      </c>
      <c r="Y56" s="209">
        <f t="shared" si="9"/>
        <v>4.0957999999999997</v>
      </c>
      <c r="Z56" s="209">
        <f t="shared" si="9"/>
        <v>4.0442</v>
      </c>
      <c r="AA56" s="209">
        <f t="shared" si="9"/>
        <v>4.0957999999999997</v>
      </c>
      <c r="AB56" s="209">
        <f t="shared" si="9"/>
        <v>4.0957999999999997</v>
      </c>
      <c r="AC56" s="209">
        <f t="shared" si="9"/>
        <v>4.0313999999999997</v>
      </c>
      <c r="AD56" s="209">
        <f t="shared" si="9"/>
        <v>3.8382999999999998</v>
      </c>
      <c r="AE56" s="209">
        <f t="shared" si="9"/>
        <v>3.6945000000000001</v>
      </c>
      <c r="AF56" s="209">
        <f t="shared" si="9"/>
        <v>3.581</v>
      </c>
      <c r="AG56" s="209">
        <f t="shared" si="9"/>
        <v>3.3736999999999999</v>
      </c>
      <c r="AH56" s="209">
        <f t="shared" si="9"/>
        <v>2.9676</v>
      </c>
      <c r="AI56" s="209">
        <f t="shared" si="9"/>
        <v>2.8426</v>
      </c>
      <c r="AJ56" s="209">
        <f t="shared" si="9"/>
        <v>2.7393000000000001</v>
      </c>
      <c r="AK56" s="209">
        <f t="shared" si="9"/>
        <v>2.6652999999999998</v>
      </c>
      <c r="AL56" s="209">
        <f t="shared" si="10"/>
        <v>2.6324000000000001</v>
      </c>
      <c r="AM56" s="209">
        <f t="shared" si="10"/>
        <v>2.5386000000000002</v>
      </c>
      <c r="AN56" s="209">
        <f t="shared" si="10"/>
        <v>2.3828999999999998</v>
      </c>
      <c r="AO56" s="209">
        <f t="shared" si="10"/>
        <v>2.2334000000000001</v>
      </c>
      <c r="AP56" s="209">
        <f t="shared" si="10"/>
        <v>2.1015999999999999</v>
      </c>
      <c r="AQ56" s="209">
        <f t="shared" si="10"/>
        <v>2.0644</v>
      </c>
      <c r="AR56" s="209">
        <f t="shared" si="10"/>
        <v>2.0063</v>
      </c>
      <c r="AS56" s="209">
        <f t="shared" si="10"/>
        <v>1.9632000000000001</v>
      </c>
      <c r="AT56" s="209">
        <f t="shared" si="10"/>
        <v>1.9783999999999999</v>
      </c>
      <c r="AU56" s="209">
        <f t="shared" si="10"/>
        <v>2.0253000000000001</v>
      </c>
      <c r="AV56" s="209">
        <f t="shared" si="10"/>
        <v>1.9968999999999999</v>
      </c>
      <c r="AW56" s="209">
        <f t="shared" si="10"/>
        <v>1.9454</v>
      </c>
      <c r="AX56" s="209">
        <f t="shared" si="10"/>
        <v>1.9162999999999999</v>
      </c>
      <c r="AY56" s="209">
        <f t="shared" si="10"/>
        <v>1.8743000000000001</v>
      </c>
      <c r="AZ56" s="209">
        <f t="shared" si="10"/>
        <v>1.8472999999999999</v>
      </c>
      <c r="BA56" s="209">
        <f t="shared" si="10"/>
        <v>1.8472999999999999</v>
      </c>
      <c r="BB56" s="209">
        <f t="shared" si="11"/>
        <v>1.8420000000000001</v>
      </c>
      <c r="BC56" s="209">
        <f t="shared" si="11"/>
        <v>1.8082</v>
      </c>
      <c r="BD56" s="209">
        <f t="shared" si="11"/>
        <v>1.8392999999999999</v>
      </c>
      <c r="BE56" s="209">
        <f t="shared" si="11"/>
        <v>1.8184</v>
      </c>
      <c r="BF56" s="209">
        <f t="shared" si="11"/>
        <v>1.8184</v>
      </c>
      <c r="BG56" s="209">
        <f t="shared" si="11"/>
        <v>1.8472999999999999</v>
      </c>
      <c r="BH56" s="209">
        <f t="shared" si="11"/>
        <v>1.8132999999999999</v>
      </c>
      <c r="BI56" s="209">
        <f t="shared" si="11"/>
        <v>1.7562</v>
      </c>
      <c r="BJ56" s="209">
        <f t="shared" si="11"/>
        <v>1.7658</v>
      </c>
      <c r="BK56" s="209">
        <f t="shared" si="11"/>
        <v>1.7395</v>
      </c>
      <c r="BL56" s="209">
        <f t="shared" si="11"/>
        <v>1.7161999999999999</v>
      </c>
      <c r="BM56" s="209">
        <f t="shared" si="11"/>
        <v>1.6520999999999999</v>
      </c>
      <c r="BN56" s="209">
        <f t="shared" si="12"/>
        <v>1.5691999999999999</v>
      </c>
      <c r="BO56" s="209">
        <f t="shared" si="12"/>
        <v>1.5502</v>
      </c>
      <c r="BP56" s="209">
        <f t="shared" si="12"/>
        <v>1.4753000000000001</v>
      </c>
      <c r="BQ56" s="209">
        <f t="shared" si="12"/>
        <v>1.5262</v>
      </c>
      <c r="BR56" s="209">
        <f t="shared" si="12"/>
        <v>1.5136000000000001</v>
      </c>
      <c r="BS56" s="209">
        <f t="shared" si="12"/>
        <v>1.4437</v>
      </c>
      <c r="BT56" s="209">
        <f t="shared" si="12"/>
        <v>1.4244000000000001</v>
      </c>
      <c r="BU56" s="209">
        <f t="shared" si="12"/>
        <v>1.4229000000000001</v>
      </c>
      <c r="BV56" s="209">
        <f t="shared" si="12"/>
        <v>1.4323999999999999</v>
      </c>
      <c r="BW56" s="209">
        <f t="shared" si="12"/>
        <v>1.4519</v>
      </c>
      <c r="BX56" s="209">
        <f t="shared" si="15"/>
        <v>1.4719</v>
      </c>
      <c r="BY56" s="209">
        <f t="shared" si="15"/>
        <v>1.4356</v>
      </c>
      <c r="BZ56" s="209">
        <f t="shared" si="15"/>
        <v>1.4026000000000001</v>
      </c>
      <c r="CA56" s="209">
        <f t="shared" si="15"/>
        <v>1.3858999999999999</v>
      </c>
      <c r="CB56" s="209">
        <f t="shared" si="15"/>
        <v>1.3919999999999999</v>
      </c>
      <c r="CC56" s="209">
        <f t="shared" si="15"/>
        <v>1.282</v>
      </c>
      <c r="CD56" s="209">
        <f t="shared" si="15"/>
        <v>0.99460000000000004</v>
      </c>
      <c r="CE56" s="209">
        <f t="shared" si="13"/>
        <v>0.98309999999999997</v>
      </c>
      <c r="CF56" s="209">
        <f t="shared" si="14"/>
        <v>1</v>
      </c>
    </row>
    <row r="57" spans="1:84" x14ac:dyDescent="0.2">
      <c r="A57" s="204">
        <v>4</v>
      </c>
      <c r="B57" s="205" t="s">
        <v>180</v>
      </c>
      <c r="C57" s="7"/>
      <c r="D57" s="1">
        <v>45</v>
      </c>
      <c r="E57" s="206">
        <v>55</v>
      </c>
      <c r="F57" s="208">
        <f t="shared" si="8"/>
        <v>0</v>
      </c>
      <c r="G57" s="208">
        <f t="shared" si="8"/>
        <v>0</v>
      </c>
      <c r="H57" s="208">
        <f t="shared" si="8"/>
        <v>0</v>
      </c>
      <c r="I57" s="208">
        <f t="shared" si="8"/>
        <v>5.2327000000000004</v>
      </c>
      <c r="J57" s="209">
        <f t="shared" si="8"/>
        <v>5.3639999999999999</v>
      </c>
      <c r="K57" s="209">
        <f t="shared" si="8"/>
        <v>4.5461</v>
      </c>
      <c r="L57" s="209">
        <f t="shared" si="8"/>
        <v>4.4207000000000001</v>
      </c>
      <c r="M57" s="209">
        <f t="shared" si="8"/>
        <v>4.5461</v>
      </c>
      <c r="N57" s="209">
        <f t="shared" si="8"/>
        <v>4.6281999999999996</v>
      </c>
      <c r="O57" s="209">
        <f t="shared" si="8"/>
        <v>4.5461</v>
      </c>
      <c r="P57" s="209">
        <f t="shared" si="8"/>
        <v>4.4513999999999996</v>
      </c>
      <c r="Q57" s="209">
        <f t="shared" si="8"/>
        <v>4.3754</v>
      </c>
      <c r="R57" s="209">
        <f t="shared" si="8"/>
        <v>4.4055</v>
      </c>
      <c r="S57" s="209">
        <f t="shared" si="8"/>
        <v>4.4207000000000001</v>
      </c>
      <c r="T57" s="209">
        <f t="shared" si="8"/>
        <v>4.3754</v>
      </c>
      <c r="U57" s="209">
        <f t="shared" si="8"/>
        <v>4.3164999999999996</v>
      </c>
      <c r="V57" s="209">
        <f t="shared" si="9"/>
        <v>4.3019999999999996</v>
      </c>
      <c r="W57" s="209">
        <f t="shared" si="9"/>
        <v>4.2732999999999999</v>
      </c>
      <c r="X57" s="209">
        <f t="shared" si="9"/>
        <v>4.2032999999999996</v>
      </c>
      <c r="Y57" s="209">
        <f t="shared" si="9"/>
        <v>4.0957999999999997</v>
      </c>
      <c r="Z57" s="209">
        <f t="shared" si="9"/>
        <v>4.0442</v>
      </c>
      <c r="AA57" s="209">
        <f t="shared" si="9"/>
        <v>4.0957999999999997</v>
      </c>
      <c r="AB57" s="209">
        <f t="shared" si="9"/>
        <v>4.0957999999999997</v>
      </c>
      <c r="AC57" s="209">
        <f t="shared" si="9"/>
        <v>4.0313999999999997</v>
      </c>
      <c r="AD57" s="209">
        <f t="shared" si="9"/>
        <v>3.8382999999999998</v>
      </c>
      <c r="AE57" s="209">
        <f t="shared" si="9"/>
        <v>3.6945000000000001</v>
      </c>
      <c r="AF57" s="209">
        <f t="shared" si="9"/>
        <v>3.581</v>
      </c>
      <c r="AG57" s="209">
        <f t="shared" si="9"/>
        <v>3.3736999999999999</v>
      </c>
      <c r="AH57" s="209">
        <f t="shared" si="9"/>
        <v>2.9676</v>
      </c>
      <c r="AI57" s="209">
        <f t="shared" si="9"/>
        <v>2.8426</v>
      </c>
      <c r="AJ57" s="209">
        <f t="shared" si="9"/>
        <v>2.7393000000000001</v>
      </c>
      <c r="AK57" s="209">
        <f t="shared" si="9"/>
        <v>2.6652999999999998</v>
      </c>
      <c r="AL57" s="209">
        <f t="shared" si="10"/>
        <v>2.6324000000000001</v>
      </c>
      <c r="AM57" s="209">
        <f t="shared" si="10"/>
        <v>2.5386000000000002</v>
      </c>
      <c r="AN57" s="209">
        <f t="shared" si="10"/>
        <v>2.3828999999999998</v>
      </c>
      <c r="AO57" s="209">
        <f t="shared" si="10"/>
        <v>2.2334000000000001</v>
      </c>
      <c r="AP57" s="209">
        <f t="shared" si="10"/>
        <v>2.1015999999999999</v>
      </c>
      <c r="AQ57" s="209">
        <f t="shared" si="10"/>
        <v>2.0644</v>
      </c>
      <c r="AR57" s="209">
        <f t="shared" si="10"/>
        <v>2.0063</v>
      </c>
      <c r="AS57" s="209">
        <f t="shared" si="10"/>
        <v>1.9632000000000001</v>
      </c>
      <c r="AT57" s="209">
        <f t="shared" si="10"/>
        <v>1.9783999999999999</v>
      </c>
      <c r="AU57" s="209">
        <f t="shared" si="10"/>
        <v>2.0253000000000001</v>
      </c>
      <c r="AV57" s="209">
        <f t="shared" si="10"/>
        <v>1.9968999999999999</v>
      </c>
      <c r="AW57" s="209">
        <f t="shared" si="10"/>
        <v>1.9454</v>
      </c>
      <c r="AX57" s="209">
        <f t="shared" si="10"/>
        <v>1.9162999999999999</v>
      </c>
      <c r="AY57" s="209">
        <f t="shared" si="10"/>
        <v>1.8743000000000001</v>
      </c>
      <c r="AZ57" s="209">
        <f t="shared" si="10"/>
        <v>1.8472999999999999</v>
      </c>
      <c r="BA57" s="209">
        <f t="shared" si="10"/>
        <v>1.8472999999999999</v>
      </c>
      <c r="BB57" s="209">
        <f t="shared" si="11"/>
        <v>1.8420000000000001</v>
      </c>
      <c r="BC57" s="209">
        <f t="shared" si="11"/>
        <v>1.8082</v>
      </c>
      <c r="BD57" s="209">
        <f t="shared" si="11"/>
        <v>1.8392999999999999</v>
      </c>
      <c r="BE57" s="209">
        <f t="shared" si="11"/>
        <v>1.8184</v>
      </c>
      <c r="BF57" s="209">
        <f t="shared" si="11"/>
        <v>1.8184</v>
      </c>
      <c r="BG57" s="209">
        <f t="shared" si="11"/>
        <v>1.8472999999999999</v>
      </c>
      <c r="BH57" s="209">
        <f t="shared" si="11"/>
        <v>1.8132999999999999</v>
      </c>
      <c r="BI57" s="209">
        <f t="shared" si="11"/>
        <v>1.7562</v>
      </c>
      <c r="BJ57" s="209">
        <f t="shared" si="11"/>
        <v>1.7658</v>
      </c>
      <c r="BK57" s="209">
        <f t="shared" si="11"/>
        <v>1.7395</v>
      </c>
      <c r="BL57" s="209">
        <f t="shared" si="11"/>
        <v>1.7161999999999999</v>
      </c>
      <c r="BM57" s="209">
        <f t="shared" si="11"/>
        <v>1.6520999999999999</v>
      </c>
      <c r="BN57" s="209">
        <f t="shared" si="12"/>
        <v>1.5691999999999999</v>
      </c>
      <c r="BO57" s="209">
        <f t="shared" si="12"/>
        <v>1.5502</v>
      </c>
      <c r="BP57" s="209">
        <f t="shared" si="12"/>
        <v>1.4753000000000001</v>
      </c>
      <c r="BQ57" s="209">
        <f t="shared" si="12"/>
        <v>1.5262</v>
      </c>
      <c r="BR57" s="209">
        <f t="shared" si="12"/>
        <v>1.5136000000000001</v>
      </c>
      <c r="BS57" s="209">
        <f t="shared" si="12"/>
        <v>1.4437</v>
      </c>
      <c r="BT57" s="209">
        <f t="shared" si="12"/>
        <v>1.4244000000000001</v>
      </c>
      <c r="BU57" s="209">
        <f t="shared" si="12"/>
        <v>1.4229000000000001</v>
      </c>
      <c r="BV57" s="209">
        <f t="shared" si="12"/>
        <v>1.4323999999999999</v>
      </c>
      <c r="BW57" s="209">
        <f t="shared" si="12"/>
        <v>1.4519</v>
      </c>
      <c r="BX57" s="209">
        <f t="shared" si="15"/>
        <v>1.4719</v>
      </c>
      <c r="BY57" s="209">
        <f t="shared" si="15"/>
        <v>1.4356</v>
      </c>
      <c r="BZ57" s="209">
        <f t="shared" si="15"/>
        <v>1.4026000000000001</v>
      </c>
      <c r="CA57" s="209">
        <f t="shared" si="15"/>
        <v>1.3858999999999999</v>
      </c>
      <c r="CB57" s="209">
        <f t="shared" si="15"/>
        <v>1.3919999999999999</v>
      </c>
      <c r="CC57" s="209">
        <f t="shared" si="15"/>
        <v>1.282</v>
      </c>
      <c r="CD57" s="209">
        <f t="shared" si="15"/>
        <v>0.99460000000000004</v>
      </c>
      <c r="CE57" s="209">
        <f t="shared" si="13"/>
        <v>0.98309999999999997</v>
      </c>
      <c r="CF57" s="209">
        <f t="shared" si="14"/>
        <v>1</v>
      </c>
    </row>
    <row r="58" spans="1:84" x14ac:dyDescent="0.2">
      <c r="A58" s="204">
        <v>4</v>
      </c>
      <c r="B58" s="205" t="s">
        <v>181</v>
      </c>
      <c r="C58" s="7"/>
      <c r="D58" s="1">
        <v>25</v>
      </c>
      <c r="E58" s="206">
        <v>25</v>
      </c>
      <c r="F58" s="208">
        <f t="shared" si="8"/>
        <v>0</v>
      </c>
      <c r="G58" s="208">
        <f t="shared" si="8"/>
        <v>0</v>
      </c>
      <c r="H58" s="208">
        <f t="shared" si="8"/>
        <v>0</v>
      </c>
      <c r="I58" s="208">
        <f t="shared" si="8"/>
        <v>5.2327000000000004</v>
      </c>
      <c r="J58" s="209">
        <f t="shared" si="8"/>
        <v>5.3639999999999999</v>
      </c>
      <c r="K58" s="209">
        <f t="shared" si="8"/>
        <v>4.5461</v>
      </c>
      <c r="L58" s="209">
        <f t="shared" si="8"/>
        <v>4.4207000000000001</v>
      </c>
      <c r="M58" s="209">
        <f t="shared" si="8"/>
        <v>4.5461</v>
      </c>
      <c r="N58" s="209">
        <f t="shared" si="8"/>
        <v>4.6281999999999996</v>
      </c>
      <c r="O58" s="209">
        <f t="shared" si="8"/>
        <v>4.5461</v>
      </c>
      <c r="P58" s="209">
        <f t="shared" si="8"/>
        <v>4.4513999999999996</v>
      </c>
      <c r="Q58" s="209">
        <f t="shared" si="8"/>
        <v>4.3754</v>
      </c>
      <c r="R58" s="209">
        <f t="shared" si="8"/>
        <v>4.4055</v>
      </c>
      <c r="S58" s="209">
        <f t="shared" si="8"/>
        <v>4.4207000000000001</v>
      </c>
      <c r="T58" s="209">
        <f t="shared" si="8"/>
        <v>4.3754</v>
      </c>
      <c r="U58" s="209">
        <f t="shared" si="8"/>
        <v>4.3164999999999996</v>
      </c>
      <c r="V58" s="209">
        <f t="shared" si="9"/>
        <v>4.3019999999999996</v>
      </c>
      <c r="W58" s="209">
        <f t="shared" si="9"/>
        <v>4.2732999999999999</v>
      </c>
      <c r="X58" s="209">
        <f t="shared" si="9"/>
        <v>4.2032999999999996</v>
      </c>
      <c r="Y58" s="209">
        <f t="shared" si="9"/>
        <v>4.0957999999999997</v>
      </c>
      <c r="Z58" s="209">
        <f t="shared" si="9"/>
        <v>4.0442</v>
      </c>
      <c r="AA58" s="209">
        <f t="shared" si="9"/>
        <v>4.0957999999999997</v>
      </c>
      <c r="AB58" s="209">
        <f t="shared" si="9"/>
        <v>4.0957999999999997</v>
      </c>
      <c r="AC58" s="209">
        <f t="shared" si="9"/>
        <v>4.0313999999999997</v>
      </c>
      <c r="AD58" s="209">
        <f t="shared" si="9"/>
        <v>3.8382999999999998</v>
      </c>
      <c r="AE58" s="209">
        <f t="shared" si="9"/>
        <v>3.6945000000000001</v>
      </c>
      <c r="AF58" s="209">
        <f t="shared" si="9"/>
        <v>3.581</v>
      </c>
      <c r="AG58" s="209">
        <f t="shared" si="9"/>
        <v>3.3736999999999999</v>
      </c>
      <c r="AH58" s="209">
        <f t="shared" si="9"/>
        <v>2.9676</v>
      </c>
      <c r="AI58" s="209">
        <f t="shared" si="9"/>
        <v>2.8426</v>
      </c>
      <c r="AJ58" s="209">
        <f t="shared" si="9"/>
        <v>2.7393000000000001</v>
      </c>
      <c r="AK58" s="209">
        <f t="shared" si="9"/>
        <v>2.6652999999999998</v>
      </c>
      <c r="AL58" s="209">
        <f t="shared" si="10"/>
        <v>2.6324000000000001</v>
      </c>
      <c r="AM58" s="209">
        <f t="shared" si="10"/>
        <v>2.5386000000000002</v>
      </c>
      <c r="AN58" s="209">
        <f t="shared" si="10"/>
        <v>2.3828999999999998</v>
      </c>
      <c r="AO58" s="209">
        <f t="shared" si="10"/>
        <v>2.2334000000000001</v>
      </c>
      <c r="AP58" s="209">
        <f t="shared" si="10"/>
        <v>2.1015999999999999</v>
      </c>
      <c r="AQ58" s="209">
        <f t="shared" si="10"/>
        <v>2.0644</v>
      </c>
      <c r="AR58" s="209">
        <f t="shared" si="10"/>
        <v>2.0063</v>
      </c>
      <c r="AS58" s="209">
        <f t="shared" si="10"/>
        <v>1.9632000000000001</v>
      </c>
      <c r="AT58" s="209">
        <f t="shared" si="10"/>
        <v>1.9783999999999999</v>
      </c>
      <c r="AU58" s="209">
        <f t="shared" si="10"/>
        <v>2.0253000000000001</v>
      </c>
      <c r="AV58" s="209">
        <f t="shared" si="10"/>
        <v>1.9968999999999999</v>
      </c>
      <c r="AW58" s="209">
        <f t="shared" si="10"/>
        <v>1.9454</v>
      </c>
      <c r="AX58" s="209">
        <f t="shared" si="10"/>
        <v>1.9162999999999999</v>
      </c>
      <c r="AY58" s="209">
        <f t="shared" si="10"/>
        <v>1.8743000000000001</v>
      </c>
      <c r="AZ58" s="209">
        <f t="shared" si="10"/>
        <v>1.8472999999999999</v>
      </c>
      <c r="BA58" s="209">
        <f t="shared" si="10"/>
        <v>1.8472999999999999</v>
      </c>
      <c r="BB58" s="209">
        <f t="shared" si="11"/>
        <v>1.8420000000000001</v>
      </c>
      <c r="BC58" s="209">
        <f t="shared" si="11"/>
        <v>1.8082</v>
      </c>
      <c r="BD58" s="209">
        <f t="shared" si="11"/>
        <v>1.8392999999999999</v>
      </c>
      <c r="BE58" s="209">
        <f t="shared" si="11"/>
        <v>1.8184</v>
      </c>
      <c r="BF58" s="209">
        <f t="shared" si="11"/>
        <v>1.8184</v>
      </c>
      <c r="BG58" s="209">
        <f t="shared" si="11"/>
        <v>1.8472999999999999</v>
      </c>
      <c r="BH58" s="209">
        <f t="shared" si="11"/>
        <v>1.8132999999999999</v>
      </c>
      <c r="BI58" s="209">
        <f t="shared" si="11"/>
        <v>1.7562</v>
      </c>
      <c r="BJ58" s="209">
        <f t="shared" si="11"/>
        <v>1.7658</v>
      </c>
      <c r="BK58" s="209">
        <f t="shared" si="11"/>
        <v>1.7395</v>
      </c>
      <c r="BL58" s="209">
        <f t="shared" si="11"/>
        <v>1.7161999999999999</v>
      </c>
      <c r="BM58" s="209">
        <f t="shared" si="11"/>
        <v>1.6520999999999999</v>
      </c>
      <c r="BN58" s="209">
        <f t="shared" si="12"/>
        <v>1.5691999999999999</v>
      </c>
      <c r="BO58" s="209">
        <f t="shared" si="12"/>
        <v>1.5502</v>
      </c>
      <c r="BP58" s="209">
        <f t="shared" si="12"/>
        <v>1.4753000000000001</v>
      </c>
      <c r="BQ58" s="209">
        <f t="shared" si="12"/>
        <v>1.5262</v>
      </c>
      <c r="BR58" s="209">
        <f t="shared" si="12"/>
        <v>1.5136000000000001</v>
      </c>
      <c r="BS58" s="209">
        <f t="shared" si="12"/>
        <v>1.4437</v>
      </c>
      <c r="BT58" s="209">
        <f t="shared" si="12"/>
        <v>1.4244000000000001</v>
      </c>
      <c r="BU58" s="209">
        <f t="shared" si="12"/>
        <v>1.4229000000000001</v>
      </c>
      <c r="BV58" s="209">
        <f t="shared" si="12"/>
        <v>1.4323999999999999</v>
      </c>
      <c r="BW58" s="209">
        <f t="shared" si="12"/>
        <v>1.4519</v>
      </c>
      <c r="BX58" s="209">
        <f t="shared" si="15"/>
        <v>1.4719</v>
      </c>
      <c r="BY58" s="209">
        <f t="shared" si="15"/>
        <v>1.4356</v>
      </c>
      <c r="BZ58" s="209">
        <f t="shared" si="15"/>
        <v>1.4026000000000001</v>
      </c>
      <c r="CA58" s="209">
        <f t="shared" si="15"/>
        <v>1.3858999999999999</v>
      </c>
      <c r="CB58" s="209">
        <f t="shared" si="15"/>
        <v>1.3919999999999999</v>
      </c>
      <c r="CC58" s="209">
        <f t="shared" si="15"/>
        <v>1.282</v>
      </c>
      <c r="CD58" s="209">
        <f t="shared" si="15"/>
        <v>0.99460000000000004</v>
      </c>
      <c r="CE58" s="209">
        <f t="shared" si="13"/>
        <v>0.98309999999999997</v>
      </c>
      <c r="CF58" s="209">
        <f t="shared" si="14"/>
        <v>1</v>
      </c>
    </row>
    <row r="59" spans="1:84" x14ac:dyDescent="0.2">
      <c r="A59" s="204">
        <v>4</v>
      </c>
      <c r="B59" s="205" t="s">
        <v>182</v>
      </c>
      <c r="C59" s="7"/>
      <c r="D59" s="1">
        <v>25</v>
      </c>
      <c r="E59" s="206">
        <v>25</v>
      </c>
      <c r="F59" s="208">
        <f t="shared" si="8"/>
        <v>0</v>
      </c>
      <c r="G59" s="208">
        <f t="shared" si="8"/>
        <v>0</v>
      </c>
      <c r="H59" s="208">
        <f t="shared" si="8"/>
        <v>0</v>
      </c>
      <c r="I59" s="208">
        <f t="shared" si="8"/>
        <v>5.2327000000000004</v>
      </c>
      <c r="J59" s="209">
        <f t="shared" si="8"/>
        <v>5.3639999999999999</v>
      </c>
      <c r="K59" s="209">
        <f t="shared" si="8"/>
        <v>4.5461</v>
      </c>
      <c r="L59" s="209">
        <f t="shared" si="8"/>
        <v>4.4207000000000001</v>
      </c>
      <c r="M59" s="209">
        <f t="shared" si="8"/>
        <v>4.5461</v>
      </c>
      <c r="N59" s="209">
        <f t="shared" si="8"/>
        <v>4.6281999999999996</v>
      </c>
      <c r="O59" s="209">
        <f t="shared" si="8"/>
        <v>4.5461</v>
      </c>
      <c r="P59" s="209">
        <f t="shared" si="8"/>
        <v>4.4513999999999996</v>
      </c>
      <c r="Q59" s="209">
        <f t="shared" si="8"/>
        <v>4.3754</v>
      </c>
      <c r="R59" s="209">
        <f t="shared" si="8"/>
        <v>4.4055</v>
      </c>
      <c r="S59" s="209">
        <f t="shared" si="8"/>
        <v>4.4207000000000001</v>
      </c>
      <c r="T59" s="209">
        <f t="shared" si="8"/>
        <v>4.3754</v>
      </c>
      <c r="U59" s="209">
        <f t="shared" si="8"/>
        <v>4.3164999999999996</v>
      </c>
      <c r="V59" s="209">
        <f t="shared" si="9"/>
        <v>4.3019999999999996</v>
      </c>
      <c r="W59" s="209">
        <f t="shared" si="9"/>
        <v>4.2732999999999999</v>
      </c>
      <c r="X59" s="209">
        <f t="shared" si="9"/>
        <v>4.2032999999999996</v>
      </c>
      <c r="Y59" s="209">
        <f t="shared" si="9"/>
        <v>4.0957999999999997</v>
      </c>
      <c r="Z59" s="209">
        <f t="shared" si="9"/>
        <v>4.0442</v>
      </c>
      <c r="AA59" s="209">
        <f t="shared" si="9"/>
        <v>4.0957999999999997</v>
      </c>
      <c r="AB59" s="209">
        <f t="shared" si="9"/>
        <v>4.0957999999999997</v>
      </c>
      <c r="AC59" s="209">
        <f t="shared" si="9"/>
        <v>4.0313999999999997</v>
      </c>
      <c r="AD59" s="209">
        <f t="shared" si="9"/>
        <v>3.8382999999999998</v>
      </c>
      <c r="AE59" s="209">
        <f t="shared" si="9"/>
        <v>3.6945000000000001</v>
      </c>
      <c r="AF59" s="209">
        <f t="shared" si="9"/>
        <v>3.581</v>
      </c>
      <c r="AG59" s="209">
        <f t="shared" si="9"/>
        <v>3.3736999999999999</v>
      </c>
      <c r="AH59" s="209">
        <f t="shared" si="9"/>
        <v>2.9676</v>
      </c>
      <c r="AI59" s="209">
        <f t="shared" si="9"/>
        <v>2.8426</v>
      </c>
      <c r="AJ59" s="209">
        <f t="shared" si="9"/>
        <v>2.7393000000000001</v>
      </c>
      <c r="AK59" s="209">
        <f t="shared" si="9"/>
        <v>2.6652999999999998</v>
      </c>
      <c r="AL59" s="209">
        <f t="shared" si="10"/>
        <v>2.6324000000000001</v>
      </c>
      <c r="AM59" s="209">
        <f t="shared" si="10"/>
        <v>2.5386000000000002</v>
      </c>
      <c r="AN59" s="209">
        <f t="shared" si="10"/>
        <v>2.3828999999999998</v>
      </c>
      <c r="AO59" s="209">
        <f t="shared" si="10"/>
        <v>2.2334000000000001</v>
      </c>
      <c r="AP59" s="209">
        <f t="shared" si="10"/>
        <v>2.1015999999999999</v>
      </c>
      <c r="AQ59" s="209">
        <f t="shared" si="10"/>
        <v>2.0644</v>
      </c>
      <c r="AR59" s="209">
        <f t="shared" si="10"/>
        <v>2.0063</v>
      </c>
      <c r="AS59" s="209">
        <f t="shared" si="10"/>
        <v>1.9632000000000001</v>
      </c>
      <c r="AT59" s="209">
        <f t="shared" si="10"/>
        <v>1.9783999999999999</v>
      </c>
      <c r="AU59" s="209">
        <f t="shared" si="10"/>
        <v>2.0253000000000001</v>
      </c>
      <c r="AV59" s="209">
        <f t="shared" si="10"/>
        <v>1.9968999999999999</v>
      </c>
      <c r="AW59" s="209">
        <f t="shared" si="10"/>
        <v>1.9454</v>
      </c>
      <c r="AX59" s="209">
        <f t="shared" si="10"/>
        <v>1.9162999999999999</v>
      </c>
      <c r="AY59" s="209">
        <f t="shared" si="10"/>
        <v>1.8743000000000001</v>
      </c>
      <c r="AZ59" s="209">
        <f t="shared" si="10"/>
        <v>1.8472999999999999</v>
      </c>
      <c r="BA59" s="209">
        <f t="shared" si="10"/>
        <v>1.8472999999999999</v>
      </c>
      <c r="BB59" s="209">
        <f t="shared" si="11"/>
        <v>1.8420000000000001</v>
      </c>
      <c r="BC59" s="209">
        <f t="shared" si="11"/>
        <v>1.8082</v>
      </c>
      <c r="BD59" s="209">
        <f t="shared" si="11"/>
        <v>1.8392999999999999</v>
      </c>
      <c r="BE59" s="209">
        <f t="shared" si="11"/>
        <v>1.8184</v>
      </c>
      <c r="BF59" s="209">
        <f t="shared" si="11"/>
        <v>1.8184</v>
      </c>
      <c r="BG59" s="209">
        <f t="shared" si="11"/>
        <v>1.8472999999999999</v>
      </c>
      <c r="BH59" s="209">
        <f t="shared" si="11"/>
        <v>1.8132999999999999</v>
      </c>
      <c r="BI59" s="209">
        <f t="shared" si="11"/>
        <v>1.7562</v>
      </c>
      <c r="BJ59" s="209">
        <f t="shared" si="11"/>
        <v>1.7658</v>
      </c>
      <c r="BK59" s="209">
        <f t="shared" si="11"/>
        <v>1.7395</v>
      </c>
      <c r="BL59" s="209">
        <f t="shared" si="11"/>
        <v>1.7161999999999999</v>
      </c>
      <c r="BM59" s="209">
        <f t="shared" si="11"/>
        <v>1.6520999999999999</v>
      </c>
      <c r="BN59" s="209">
        <f t="shared" si="12"/>
        <v>1.5691999999999999</v>
      </c>
      <c r="BO59" s="209">
        <f t="shared" si="12"/>
        <v>1.5502</v>
      </c>
      <c r="BP59" s="209">
        <f t="shared" si="12"/>
        <v>1.4753000000000001</v>
      </c>
      <c r="BQ59" s="209">
        <f t="shared" si="12"/>
        <v>1.5262</v>
      </c>
      <c r="BR59" s="209">
        <f t="shared" si="12"/>
        <v>1.5136000000000001</v>
      </c>
      <c r="BS59" s="209">
        <f t="shared" si="12"/>
        <v>1.4437</v>
      </c>
      <c r="BT59" s="209">
        <f t="shared" si="12"/>
        <v>1.4244000000000001</v>
      </c>
      <c r="BU59" s="209">
        <f t="shared" si="12"/>
        <v>1.4229000000000001</v>
      </c>
      <c r="BV59" s="209">
        <f t="shared" si="12"/>
        <v>1.4323999999999999</v>
      </c>
      <c r="BW59" s="209">
        <f t="shared" si="12"/>
        <v>1.4519</v>
      </c>
      <c r="BX59" s="209">
        <f t="shared" si="15"/>
        <v>1.4719</v>
      </c>
      <c r="BY59" s="209">
        <f t="shared" si="15"/>
        <v>1.4356</v>
      </c>
      <c r="BZ59" s="209">
        <f t="shared" si="15"/>
        <v>1.4026000000000001</v>
      </c>
      <c r="CA59" s="209">
        <f t="shared" si="15"/>
        <v>1.3858999999999999</v>
      </c>
      <c r="CB59" s="209">
        <f t="shared" si="15"/>
        <v>1.3919999999999999</v>
      </c>
      <c r="CC59" s="209">
        <f t="shared" si="15"/>
        <v>1.282</v>
      </c>
      <c r="CD59" s="209">
        <f t="shared" si="15"/>
        <v>0.99460000000000004</v>
      </c>
      <c r="CE59" s="209">
        <f t="shared" si="13"/>
        <v>0.98309999999999997</v>
      </c>
      <c r="CF59" s="209">
        <f t="shared" si="14"/>
        <v>1</v>
      </c>
    </row>
    <row r="60" spans="1:84" x14ac:dyDescent="0.2">
      <c r="A60" s="204">
        <v>4</v>
      </c>
      <c r="B60" s="205" t="s">
        <v>183</v>
      </c>
      <c r="C60" s="7"/>
      <c r="D60" s="1">
        <v>25</v>
      </c>
      <c r="E60" s="206">
        <v>25</v>
      </c>
      <c r="F60" s="208">
        <f t="shared" si="8"/>
        <v>0</v>
      </c>
      <c r="G60" s="208">
        <f t="shared" si="8"/>
        <v>0</v>
      </c>
      <c r="H60" s="208">
        <f t="shared" si="8"/>
        <v>0</v>
      </c>
      <c r="I60" s="208">
        <f t="shared" si="8"/>
        <v>5.2327000000000004</v>
      </c>
      <c r="J60" s="209">
        <f t="shared" si="8"/>
        <v>5.3639999999999999</v>
      </c>
      <c r="K60" s="209">
        <f t="shared" si="8"/>
        <v>4.5461</v>
      </c>
      <c r="L60" s="209">
        <f t="shared" si="8"/>
        <v>4.4207000000000001</v>
      </c>
      <c r="M60" s="209">
        <f t="shared" si="8"/>
        <v>4.5461</v>
      </c>
      <c r="N60" s="209">
        <f t="shared" si="8"/>
        <v>4.6281999999999996</v>
      </c>
      <c r="O60" s="209">
        <f t="shared" si="8"/>
        <v>4.5461</v>
      </c>
      <c r="P60" s="209">
        <f t="shared" si="8"/>
        <v>4.4513999999999996</v>
      </c>
      <c r="Q60" s="209">
        <f t="shared" si="8"/>
        <v>4.3754</v>
      </c>
      <c r="R60" s="209">
        <f t="shared" si="8"/>
        <v>4.4055</v>
      </c>
      <c r="S60" s="209">
        <f t="shared" si="8"/>
        <v>4.4207000000000001</v>
      </c>
      <c r="T60" s="209">
        <f t="shared" si="8"/>
        <v>4.3754</v>
      </c>
      <c r="U60" s="209">
        <f t="shared" si="8"/>
        <v>4.3164999999999996</v>
      </c>
      <c r="V60" s="209">
        <f t="shared" si="9"/>
        <v>4.3019999999999996</v>
      </c>
      <c r="W60" s="209">
        <f t="shared" si="9"/>
        <v>4.2732999999999999</v>
      </c>
      <c r="X60" s="209">
        <f t="shared" si="9"/>
        <v>4.2032999999999996</v>
      </c>
      <c r="Y60" s="209">
        <f t="shared" si="9"/>
        <v>4.0957999999999997</v>
      </c>
      <c r="Z60" s="209">
        <f t="shared" si="9"/>
        <v>4.0442</v>
      </c>
      <c r="AA60" s="209">
        <f t="shared" si="9"/>
        <v>4.0957999999999997</v>
      </c>
      <c r="AB60" s="209">
        <f t="shared" si="9"/>
        <v>4.0957999999999997</v>
      </c>
      <c r="AC60" s="209">
        <f t="shared" si="9"/>
        <v>4.0313999999999997</v>
      </c>
      <c r="AD60" s="209">
        <f t="shared" si="9"/>
        <v>3.8382999999999998</v>
      </c>
      <c r="AE60" s="209">
        <f t="shared" si="9"/>
        <v>3.6945000000000001</v>
      </c>
      <c r="AF60" s="209">
        <f t="shared" si="9"/>
        <v>3.581</v>
      </c>
      <c r="AG60" s="209">
        <f t="shared" si="9"/>
        <v>3.3736999999999999</v>
      </c>
      <c r="AH60" s="209">
        <f t="shared" si="9"/>
        <v>2.9676</v>
      </c>
      <c r="AI60" s="209">
        <f t="shared" si="9"/>
        <v>2.8426</v>
      </c>
      <c r="AJ60" s="209">
        <f t="shared" si="9"/>
        <v>2.7393000000000001</v>
      </c>
      <c r="AK60" s="209">
        <f t="shared" si="9"/>
        <v>2.6652999999999998</v>
      </c>
      <c r="AL60" s="209">
        <f t="shared" si="10"/>
        <v>2.6324000000000001</v>
      </c>
      <c r="AM60" s="209">
        <f t="shared" si="10"/>
        <v>2.5386000000000002</v>
      </c>
      <c r="AN60" s="209">
        <f t="shared" si="10"/>
        <v>2.3828999999999998</v>
      </c>
      <c r="AO60" s="209">
        <f t="shared" si="10"/>
        <v>2.2334000000000001</v>
      </c>
      <c r="AP60" s="209">
        <f t="shared" si="10"/>
        <v>2.1015999999999999</v>
      </c>
      <c r="AQ60" s="209">
        <f t="shared" si="10"/>
        <v>2.0644</v>
      </c>
      <c r="AR60" s="209">
        <f t="shared" si="10"/>
        <v>2.0063</v>
      </c>
      <c r="AS60" s="209">
        <f t="shared" si="10"/>
        <v>1.9632000000000001</v>
      </c>
      <c r="AT60" s="209">
        <f t="shared" si="10"/>
        <v>1.9783999999999999</v>
      </c>
      <c r="AU60" s="209">
        <f t="shared" si="10"/>
        <v>2.0253000000000001</v>
      </c>
      <c r="AV60" s="209">
        <f t="shared" si="10"/>
        <v>1.9968999999999999</v>
      </c>
      <c r="AW60" s="209">
        <f t="shared" si="10"/>
        <v>1.9454</v>
      </c>
      <c r="AX60" s="209">
        <f t="shared" si="10"/>
        <v>1.9162999999999999</v>
      </c>
      <c r="AY60" s="209">
        <f t="shared" si="10"/>
        <v>1.8743000000000001</v>
      </c>
      <c r="AZ60" s="209">
        <f t="shared" si="10"/>
        <v>1.8472999999999999</v>
      </c>
      <c r="BA60" s="209">
        <f t="shared" si="10"/>
        <v>1.8472999999999999</v>
      </c>
      <c r="BB60" s="209">
        <f t="shared" si="11"/>
        <v>1.8420000000000001</v>
      </c>
      <c r="BC60" s="209">
        <f t="shared" si="11"/>
        <v>1.8082</v>
      </c>
      <c r="BD60" s="209">
        <f t="shared" si="11"/>
        <v>1.8392999999999999</v>
      </c>
      <c r="BE60" s="209">
        <f t="shared" si="11"/>
        <v>1.8184</v>
      </c>
      <c r="BF60" s="209">
        <f t="shared" si="11"/>
        <v>1.8184</v>
      </c>
      <c r="BG60" s="209">
        <f t="shared" si="11"/>
        <v>1.8472999999999999</v>
      </c>
      <c r="BH60" s="209">
        <f t="shared" si="11"/>
        <v>1.8132999999999999</v>
      </c>
      <c r="BI60" s="209">
        <f t="shared" si="11"/>
        <v>1.7562</v>
      </c>
      <c r="BJ60" s="209">
        <f t="shared" si="11"/>
        <v>1.7658</v>
      </c>
      <c r="BK60" s="209">
        <f t="shared" si="11"/>
        <v>1.7395</v>
      </c>
      <c r="BL60" s="209">
        <f t="shared" si="11"/>
        <v>1.7161999999999999</v>
      </c>
      <c r="BM60" s="209">
        <f t="shared" si="11"/>
        <v>1.6520999999999999</v>
      </c>
      <c r="BN60" s="209">
        <f t="shared" si="12"/>
        <v>1.5691999999999999</v>
      </c>
      <c r="BO60" s="209">
        <f t="shared" si="12"/>
        <v>1.5502</v>
      </c>
      <c r="BP60" s="209">
        <f t="shared" si="12"/>
        <v>1.4753000000000001</v>
      </c>
      <c r="BQ60" s="209">
        <f t="shared" si="12"/>
        <v>1.5262</v>
      </c>
      <c r="BR60" s="209">
        <f t="shared" si="12"/>
        <v>1.5136000000000001</v>
      </c>
      <c r="BS60" s="209">
        <f t="shared" si="12"/>
        <v>1.4437</v>
      </c>
      <c r="BT60" s="209">
        <f t="shared" si="12"/>
        <v>1.4244000000000001</v>
      </c>
      <c r="BU60" s="209">
        <f t="shared" si="12"/>
        <v>1.4229000000000001</v>
      </c>
      <c r="BV60" s="209">
        <f t="shared" si="12"/>
        <v>1.4323999999999999</v>
      </c>
      <c r="BW60" s="209">
        <f t="shared" si="12"/>
        <v>1.4519</v>
      </c>
      <c r="BX60" s="209">
        <f t="shared" si="15"/>
        <v>1.4719</v>
      </c>
      <c r="BY60" s="209">
        <f t="shared" si="15"/>
        <v>1.4356</v>
      </c>
      <c r="BZ60" s="209">
        <f t="shared" si="15"/>
        <v>1.4026000000000001</v>
      </c>
      <c r="CA60" s="209">
        <f t="shared" si="15"/>
        <v>1.3858999999999999</v>
      </c>
      <c r="CB60" s="209">
        <f t="shared" si="15"/>
        <v>1.3919999999999999</v>
      </c>
      <c r="CC60" s="209">
        <f t="shared" si="15"/>
        <v>1.282</v>
      </c>
      <c r="CD60" s="209">
        <f t="shared" si="15"/>
        <v>0.99460000000000004</v>
      </c>
      <c r="CE60" s="209">
        <f t="shared" si="13"/>
        <v>0.98309999999999997</v>
      </c>
      <c r="CF60" s="209">
        <f t="shared" si="14"/>
        <v>1</v>
      </c>
    </row>
    <row r="61" spans="1:84" x14ac:dyDescent="0.2">
      <c r="A61" s="204">
        <v>4</v>
      </c>
      <c r="B61" s="205" t="s">
        <v>184</v>
      </c>
      <c r="C61" s="7"/>
      <c r="D61" s="1">
        <v>25</v>
      </c>
      <c r="E61" s="206">
        <v>25</v>
      </c>
      <c r="F61" s="208">
        <f t="shared" si="8"/>
        <v>0</v>
      </c>
      <c r="G61" s="208">
        <f t="shared" si="8"/>
        <v>0</v>
      </c>
      <c r="H61" s="208">
        <f t="shared" si="8"/>
        <v>0</v>
      </c>
      <c r="I61" s="208">
        <f t="shared" si="8"/>
        <v>5.2327000000000004</v>
      </c>
      <c r="J61" s="209">
        <f t="shared" si="8"/>
        <v>5.3639999999999999</v>
      </c>
      <c r="K61" s="209">
        <f t="shared" si="8"/>
        <v>4.5461</v>
      </c>
      <c r="L61" s="209">
        <f t="shared" si="8"/>
        <v>4.4207000000000001</v>
      </c>
      <c r="M61" s="209">
        <f t="shared" si="8"/>
        <v>4.5461</v>
      </c>
      <c r="N61" s="209">
        <f t="shared" si="8"/>
        <v>4.6281999999999996</v>
      </c>
      <c r="O61" s="209">
        <f t="shared" si="8"/>
        <v>4.5461</v>
      </c>
      <c r="P61" s="209">
        <f t="shared" si="8"/>
        <v>4.4513999999999996</v>
      </c>
      <c r="Q61" s="209">
        <f t="shared" si="8"/>
        <v>4.3754</v>
      </c>
      <c r="R61" s="209">
        <f t="shared" si="8"/>
        <v>4.4055</v>
      </c>
      <c r="S61" s="209">
        <f t="shared" si="8"/>
        <v>4.4207000000000001</v>
      </c>
      <c r="T61" s="209">
        <f t="shared" si="8"/>
        <v>4.3754</v>
      </c>
      <c r="U61" s="209">
        <f t="shared" ref="P61:AE76" si="16">VLOOKUP($A61,$A$11:$CE$14,U$44)</f>
        <v>4.3164999999999996</v>
      </c>
      <c r="V61" s="209">
        <f t="shared" si="16"/>
        <v>4.3019999999999996</v>
      </c>
      <c r="W61" s="209">
        <f t="shared" si="16"/>
        <v>4.2732999999999999</v>
      </c>
      <c r="X61" s="209">
        <f t="shared" si="16"/>
        <v>4.2032999999999996</v>
      </c>
      <c r="Y61" s="209">
        <f t="shared" si="16"/>
        <v>4.0957999999999997</v>
      </c>
      <c r="Z61" s="209">
        <f t="shared" si="9"/>
        <v>4.0442</v>
      </c>
      <c r="AA61" s="209">
        <f t="shared" si="9"/>
        <v>4.0957999999999997</v>
      </c>
      <c r="AB61" s="209">
        <f t="shared" si="9"/>
        <v>4.0957999999999997</v>
      </c>
      <c r="AC61" s="209">
        <f t="shared" si="9"/>
        <v>4.0313999999999997</v>
      </c>
      <c r="AD61" s="209">
        <f t="shared" si="9"/>
        <v>3.8382999999999998</v>
      </c>
      <c r="AE61" s="209">
        <f t="shared" si="9"/>
        <v>3.6945000000000001</v>
      </c>
      <c r="AF61" s="209">
        <f t="shared" si="9"/>
        <v>3.581</v>
      </c>
      <c r="AG61" s="209">
        <f t="shared" si="9"/>
        <v>3.3736999999999999</v>
      </c>
      <c r="AH61" s="209">
        <f t="shared" si="9"/>
        <v>2.9676</v>
      </c>
      <c r="AI61" s="209">
        <f t="shared" si="9"/>
        <v>2.8426</v>
      </c>
      <c r="AJ61" s="209">
        <f t="shared" si="9"/>
        <v>2.7393000000000001</v>
      </c>
      <c r="AK61" s="209">
        <f t="shared" si="9"/>
        <v>2.6652999999999998</v>
      </c>
      <c r="AL61" s="209">
        <f t="shared" si="10"/>
        <v>2.6324000000000001</v>
      </c>
      <c r="AM61" s="209">
        <f t="shared" si="10"/>
        <v>2.5386000000000002</v>
      </c>
      <c r="AN61" s="209">
        <f t="shared" si="10"/>
        <v>2.3828999999999998</v>
      </c>
      <c r="AO61" s="209">
        <f t="shared" si="10"/>
        <v>2.2334000000000001</v>
      </c>
      <c r="AP61" s="209">
        <f t="shared" si="10"/>
        <v>2.1015999999999999</v>
      </c>
      <c r="AQ61" s="209">
        <f t="shared" si="10"/>
        <v>2.0644</v>
      </c>
      <c r="AR61" s="209">
        <f t="shared" si="10"/>
        <v>2.0063</v>
      </c>
      <c r="AS61" s="209">
        <f t="shared" si="10"/>
        <v>1.9632000000000001</v>
      </c>
      <c r="AT61" s="209">
        <f t="shared" si="10"/>
        <v>1.9783999999999999</v>
      </c>
      <c r="AU61" s="209">
        <f t="shared" si="10"/>
        <v>2.0253000000000001</v>
      </c>
      <c r="AV61" s="209">
        <f t="shared" si="10"/>
        <v>1.9968999999999999</v>
      </c>
      <c r="AW61" s="209">
        <f t="shared" si="10"/>
        <v>1.9454</v>
      </c>
      <c r="AX61" s="209">
        <f t="shared" si="10"/>
        <v>1.9162999999999999</v>
      </c>
      <c r="AY61" s="209">
        <f t="shared" si="10"/>
        <v>1.8743000000000001</v>
      </c>
      <c r="AZ61" s="209">
        <f t="shared" si="10"/>
        <v>1.8472999999999999</v>
      </c>
      <c r="BA61" s="209">
        <f t="shared" ref="BA61:BC61" si="17">VLOOKUP($A61,$A$11:$CE$14,BA$44)</f>
        <v>1.8472999999999999</v>
      </c>
      <c r="BB61" s="209">
        <f t="shared" si="17"/>
        <v>1.8420000000000001</v>
      </c>
      <c r="BC61" s="209">
        <f t="shared" si="17"/>
        <v>1.8082</v>
      </c>
      <c r="BD61" s="209">
        <f t="shared" si="11"/>
        <v>1.8392999999999999</v>
      </c>
      <c r="BE61" s="209">
        <f t="shared" si="11"/>
        <v>1.8184</v>
      </c>
      <c r="BF61" s="209">
        <f t="shared" si="11"/>
        <v>1.8184</v>
      </c>
      <c r="BG61" s="209">
        <f t="shared" si="11"/>
        <v>1.8472999999999999</v>
      </c>
      <c r="BH61" s="209">
        <f t="shared" si="11"/>
        <v>1.8132999999999999</v>
      </c>
      <c r="BI61" s="209">
        <f t="shared" si="11"/>
        <v>1.7562</v>
      </c>
      <c r="BJ61" s="209">
        <f t="shared" si="11"/>
        <v>1.7658</v>
      </c>
      <c r="BK61" s="209">
        <f t="shared" si="11"/>
        <v>1.7395</v>
      </c>
      <c r="BL61" s="209">
        <f t="shared" si="11"/>
        <v>1.7161999999999999</v>
      </c>
      <c r="BM61" s="209">
        <f t="shared" si="11"/>
        <v>1.6520999999999999</v>
      </c>
      <c r="BN61" s="209">
        <f t="shared" si="12"/>
        <v>1.5691999999999999</v>
      </c>
      <c r="BO61" s="209">
        <f t="shared" si="12"/>
        <v>1.5502</v>
      </c>
      <c r="BP61" s="209">
        <f t="shared" si="12"/>
        <v>1.4753000000000001</v>
      </c>
      <c r="BQ61" s="209">
        <f t="shared" si="12"/>
        <v>1.5262</v>
      </c>
      <c r="BR61" s="209">
        <f t="shared" si="12"/>
        <v>1.5136000000000001</v>
      </c>
      <c r="BS61" s="209">
        <f t="shared" si="12"/>
        <v>1.4437</v>
      </c>
      <c r="BT61" s="209">
        <f t="shared" si="12"/>
        <v>1.4244000000000001</v>
      </c>
      <c r="BU61" s="209">
        <f t="shared" si="12"/>
        <v>1.4229000000000001</v>
      </c>
      <c r="BV61" s="209">
        <f t="shared" si="12"/>
        <v>1.4323999999999999</v>
      </c>
      <c r="BW61" s="209">
        <f t="shared" si="12"/>
        <v>1.4519</v>
      </c>
      <c r="BX61" s="209">
        <f t="shared" si="15"/>
        <v>1.4719</v>
      </c>
      <c r="BY61" s="209">
        <f t="shared" si="15"/>
        <v>1.4356</v>
      </c>
      <c r="BZ61" s="209">
        <f t="shared" si="15"/>
        <v>1.4026000000000001</v>
      </c>
      <c r="CA61" s="209">
        <f t="shared" si="15"/>
        <v>1.3858999999999999</v>
      </c>
      <c r="CB61" s="209">
        <f t="shared" si="15"/>
        <v>1.3919999999999999</v>
      </c>
      <c r="CC61" s="209">
        <f t="shared" si="15"/>
        <v>1.282</v>
      </c>
      <c r="CD61" s="209">
        <f t="shared" si="15"/>
        <v>0.99460000000000004</v>
      </c>
      <c r="CE61" s="209">
        <f t="shared" si="13"/>
        <v>0.98309999999999997</v>
      </c>
      <c r="CF61" s="209">
        <f t="shared" si="14"/>
        <v>1</v>
      </c>
    </row>
    <row r="62" spans="1:84" x14ac:dyDescent="0.2">
      <c r="A62" s="204">
        <v>4</v>
      </c>
      <c r="B62" s="205" t="s">
        <v>185</v>
      </c>
      <c r="C62" s="7"/>
      <c r="D62" s="1">
        <v>25</v>
      </c>
      <c r="E62" s="206">
        <v>25</v>
      </c>
      <c r="F62" s="208">
        <f t="shared" ref="F62:U77" si="18">VLOOKUP($A62,$A$11:$CE$14,F$44)</f>
        <v>0</v>
      </c>
      <c r="G62" s="208">
        <f t="shared" si="18"/>
        <v>0</v>
      </c>
      <c r="H62" s="208">
        <f t="shared" si="18"/>
        <v>0</v>
      </c>
      <c r="I62" s="208">
        <f t="shared" si="18"/>
        <v>5.2327000000000004</v>
      </c>
      <c r="J62" s="209">
        <f t="shared" si="18"/>
        <v>5.3639999999999999</v>
      </c>
      <c r="K62" s="209">
        <f t="shared" si="18"/>
        <v>4.5461</v>
      </c>
      <c r="L62" s="209">
        <f t="shared" si="18"/>
        <v>4.4207000000000001</v>
      </c>
      <c r="M62" s="209">
        <f t="shared" si="18"/>
        <v>4.5461</v>
      </c>
      <c r="N62" s="209">
        <f t="shared" si="18"/>
        <v>4.6281999999999996</v>
      </c>
      <c r="O62" s="209">
        <f t="shared" si="18"/>
        <v>4.5461</v>
      </c>
      <c r="P62" s="209">
        <f t="shared" si="16"/>
        <v>4.4513999999999996</v>
      </c>
      <c r="Q62" s="209">
        <f t="shared" si="16"/>
        <v>4.3754</v>
      </c>
      <c r="R62" s="209">
        <f t="shared" si="16"/>
        <v>4.4055</v>
      </c>
      <c r="S62" s="209">
        <f t="shared" si="16"/>
        <v>4.4207000000000001</v>
      </c>
      <c r="T62" s="209">
        <f t="shared" si="16"/>
        <v>4.3754</v>
      </c>
      <c r="U62" s="209">
        <f t="shared" si="16"/>
        <v>4.3164999999999996</v>
      </c>
      <c r="V62" s="209">
        <f t="shared" si="16"/>
        <v>4.3019999999999996</v>
      </c>
      <c r="W62" s="209">
        <f t="shared" si="16"/>
        <v>4.2732999999999999</v>
      </c>
      <c r="X62" s="209">
        <f t="shared" si="16"/>
        <v>4.2032999999999996</v>
      </c>
      <c r="Y62" s="209">
        <f t="shared" si="16"/>
        <v>4.0957999999999997</v>
      </c>
      <c r="Z62" s="209">
        <f t="shared" si="16"/>
        <v>4.0442</v>
      </c>
      <c r="AA62" s="209">
        <f t="shared" si="16"/>
        <v>4.0957999999999997</v>
      </c>
      <c r="AB62" s="209">
        <f t="shared" si="16"/>
        <v>4.0957999999999997</v>
      </c>
      <c r="AC62" s="209">
        <f t="shared" si="16"/>
        <v>4.0313999999999997</v>
      </c>
      <c r="AD62" s="209">
        <f t="shared" si="16"/>
        <v>3.8382999999999998</v>
      </c>
      <c r="AE62" s="209">
        <f t="shared" si="16"/>
        <v>3.6945000000000001</v>
      </c>
      <c r="AF62" s="209">
        <f t="shared" ref="AF62:AU77" si="19">VLOOKUP($A62,$A$11:$CE$14,AF$44)</f>
        <v>3.581</v>
      </c>
      <c r="AG62" s="209">
        <f t="shared" si="19"/>
        <v>3.3736999999999999</v>
      </c>
      <c r="AH62" s="209">
        <f t="shared" si="19"/>
        <v>2.9676</v>
      </c>
      <c r="AI62" s="209">
        <f t="shared" si="19"/>
        <v>2.8426</v>
      </c>
      <c r="AJ62" s="209">
        <f t="shared" si="19"/>
        <v>2.7393000000000001</v>
      </c>
      <c r="AK62" s="209">
        <f t="shared" si="19"/>
        <v>2.6652999999999998</v>
      </c>
      <c r="AL62" s="209">
        <f t="shared" si="19"/>
        <v>2.6324000000000001</v>
      </c>
      <c r="AM62" s="209">
        <f t="shared" si="19"/>
        <v>2.5386000000000002</v>
      </c>
      <c r="AN62" s="209">
        <f t="shared" si="19"/>
        <v>2.3828999999999998</v>
      </c>
      <c r="AO62" s="209">
        <f t="shared" si="19"/>
        <v>2.2334000000000001</v>
      </c>
      <c r="AP62" s="209">
        <f t="shared" si="19"/>
        <v>2.1015999999999999</v>
      </c>
      <c r="AQ62" s="209">
        <f t="shared" si="19"/>
        <v>2.0644</v>
      </c>
      <c r="AR62" s="209">
        <f t="shared" si="19"/>
        <v>2.0063</v>
      </c>
      <c r="AS62" s="209">
        <f t="shared" si="19"/>
        <v>1.9632000000000001</v>
      </c>
      <c r="AT62" s="209">
        <f t="shared" si="19"/>
        <v>1.9783999999999999</v>
      </c>
      <c r="AU62" s="209">
        <f t="shared" si="19"/>
        <v>2.0253000000000001</v>
      </c>
      <c r="AV62" s="209">
        <f t="shared" ref="AV62:BK77" si="20">VLOOKUP($A62,$A$11:$CE$14,AV$44)</f>
        <v>1.9968999999999999</v>
      </c>
      <c r="AW62" s="209">
        <f t="shared" si="20"/>
        <v>1.9454</v>
      </c>
      <c r="AX62" s="209">
        <f t="shared" si="20"/>
        <v>1.9162999999999999</v>
      </c>
      <c r="AY62" s="209">
        <f t="shared" si="20"/>
        <v>1.8743000000000001</v>
      </c>
      <c r="AZ62" s="209">
        <f t="shared" si="20"/>
        <v>1.8472999999999999</v>
      </c>
      <c r="BA62" s="209">
        <f t="shared" si="20"/>
        <v>1.8472999999999999</v>
      </c>
      <c r="BB62" s="209">
        <f t="shared" si="20"/>
        <v>1.8420000000000001</v>
      </c>
      <c r="BC62" s="209">
        <f t="shared" si="20"/>
        <v>1.8082</v>
      </c>
      <c r="BD62" s="209">
        <f t="shared" si="20"/>
        <v>1.8392999999999999</v>
      </c>
      <c r="BE62" s="209">
        <f t="shared" si="20"/>
        <v>1.8184</v>
      </c>
      <c r="BF62" s="209">
        <f t="shared" si="20"/>
        <v>1.8184</v>
      </c>
      <c r="BG62" s="209">
        <f t="shared" si="20"/>
        <v>1.8472999999999999</v>
      </c>
      <c r="BH62" s="209">
        <f t="shared" si="20"/>
        <v>1.8132999999999999</v>
      </c>
      <c r="BI62" s="209">
        <f t="shared" si="20"/>
        <v>1.7562</v>
      </c>
      <c r="BJ62" s="209">
        <f t="shared" si="20"/>
        <v>1.7658</v>
      </c>
      <c r="BK62" s="209">
        <f t="shared" si="20"/>
        <v>1.7395</v>
      </c>
      <c r="BL62" s="209">
        <f t="shared" ref="BL62:CA77" si="21">VLOOKUP($A62,$A$11:$CE$14,BL$44)</f>
        <v>1.7161999999999999</v>
      </c>
      <c r="BM62" s="209">
        <f t="shared" si="21"/>
        <v>1.6520999999999999</v>
      </c>
      <c r="BN62" s="209">
        <f t="shared" si="21"/>
        <v>1.5691999999999999</v>
      </c>
      <c r="BO62" s="209">
        <f t="shared" si="21"/>
        <v>1.5502</v>
      </c>
      <c r="BP62" s="209">
        <f t="shared" si="21"/>
        <v>1.4753000000000001</v>
      </c>
      <c r="BQ62" s="209">
        <f t="shared" si="21"/>
        <v>1.5262</v>
      </c>
      <c r="BR62" s="209">
        <f t="shared" si="21"/>
        <v>1.5136000000000001</v>
      </c>
      <c r="BS62" s="209">
        <f t="shared" si="21"/>
        <v>1.4437</v>
      </c>
      <c r="BT62" s="209">
        <f t="shared" si="21"/>
        <v>1.4244000000000001</v>
      </c>
      <c r="BU62" s="209">
        <f t="shared" si="21"/>
        <v>1.4229000000000001</v>
      </c>
      <c r="BV62" s="209">
        <f t="shared" si="21"/>
        <v>1.4323999999999999</v>
      </c>
      <c r="BW62" s="209">
        <f t="shared" si="21"/>
        <v>1.4519</v>
      </c>
      <c r="BX62" s="209">
        <f t="shared" si="15"/>
        <v>1.4719</v>
      </c>
      <c r="BY62" s="209">
        <f t="shared" si="15"/>
        <v>1.4356</v>
      </c>
      <c r="BZ62" s="209">
        <f t="shared" si="15"/>
        <v>1.4026000000000001</v>
      </c>
      <c r="CA62" s="209">
        <f t="shared" si="15"/>
        <v>1.3858999999999999</v>
      </c>
      <c r="CB62" s="209">
        <f t="shared" si="15"/>
        <v>1.3919999999999999</v>
      </c>
      <c r="CC62" s="209">
        <f t="shared" si="15"/>
        <v>1.282</v>
      </c>
      <c r="CD62" s="209">
        <f t="shared" si="15"/>
        <v>0.99460000000000004</v>
      </c>
      <c r="CE62" s="209">
        <f t="shared" si="13"/>
        <v>0.98309999999999997</v>
      </c>
      <c r="CF62" s="209">
        <f t="shared" si="14"/>
        <v>1</v>
      </c>
    </row>
    <row r="63" spans="1:84" x14ac:dyDescent="0.2">
      <c r="A63" s="204">
        <v>4</v>
      </c>
      <c r="B63" s="205" t="s">
        <v>186</v>
      </c>
      <c r="C63" s="7"/>
      <c r="D63" s="1">
        <v>20</v>
      </c>
      <c r="E63" s="206">
        <v>20</v>
      </c>
      <c r="F63" s="208">
        <f t="shared" si="18"/>
        <v>0</v>
      </c>
      <c r="G63" s="208">
        <f t="shared" si="18"/>
        <v>0</v>
      </c>
      <c r="H63" s="208">
        <f t="shared" si="18"/>
        <v>0</v>
      </c>
      <c r="I63" s="208">
        <f t="shared" si="18"/>
        <v>5.2327000000000004</v>
      </c>
      <c r="J63" s="209">
        <f t="shared" si="18"/>
        <v>5.3639999999999999</v>
      </c>
      <c r="K63" s="209">
        <f t="shared" si="18"/>
        <v>4.5461</v>
      </c>
      <c r="L63" s="209">
        <f t="shared" si="18"/>
        <v>4.4207000000000001</v>
      </c>
      <c r="M63" s="209">
        <f t="shared" si="18"/>
        <v>4.5461</v>
      </c>
      <c r="N63" s="209">
        <f t="shared" si="18"/>
        <v>4.6281999999999996</v>
      </c>
      <c r="O63" s="209">
        <f t="shared" si="18"/>
        <v>4.5461</v>
      </c>
      <c r="P63" s="209">
        <f t="shared" si="16"/>
        <v>4.4513999999999996</v>
      </c>
      <c r="Q63" s="209">
        <f t="shared" si="16"/>
        <v>4.3754</v>
      </c>
      <c r="R63" s="209">
        <f t="shared" si="16"/>
        <v>4.4055</v>
      </c>
      <c r="S63" s="209">
        <f t="shared" si="16"/>
        <v>4.4207000000000001</v>
      </c>
      <c r="T63" s="209">
        <f t="shared" si="16"/>
        <v>4.3754</v>
      </c>
      <c r="U63" s="209">
        <f t="shared" si="16"/>
        <v>4.3164999999999996</v>
      </c>
      <c r="V63" s="209">
        <f t="shared" si="16"/>
        <v>4.3019999999999996</v>
      </c>
      <c r="W63" s="209">
        <f t="shared" si="16"/>
        <v>4.2732999999999999</v>
      </c>
      <c r="X63" s="209">
        <f t="shared" si="16"/>
        <v>4.2032999999999996</v>
      </c>
      <c r="Y63" s="209">
        <f t="shared" si="16"/>
        <v>4.0957999999999997</v>
      </c>
      <c r="Z63" s="209">
        <f t="shared" si="16"/>
        <v>4.0442</v>
      </c>
      <c r="AA63" s="209">
        <f t="shared" si="16"/>
        <v>4.0957999999999997</v>
      </c>
      <c r="AB63" s="209">
        <f t="shared" si="16"/>
        <v>4.0957999999999997</v>
      </c>
      <c r="AC63" s="209">
        <f t="shared" si="16"/>
        <v>4.0313999999999997</v>
      </c>
      <c r="AD63" s="209">
        <f t="shared" si="16"/>
        <v>3.8382999999999998</v>
      </c>
      <c r="AE63" s="209">
        <f t="shared" si="16"/>
        <v>3.6945000000000001</v>
      </c>
      <c r="AF63" s="209">
        <f t="shared" si="19"/>
        <v>3.581</v>
      </c>
      <c r="AG63" s="209">
        <f t="shared" si="19"/>
        <v>3.3736999999999999</v>
      </c>
      <c r="AH63" s="209">
        <f t="shared" si="19"/>
        <v>2.9676</v>
      </c>
      <c r="AI63" s="209">
        <f t="shared" si="19"/>
        <v>2.8426</v>
      </c>
      <c r="AJ63" s="209">
        <f t="shared" si="19"/>
        <v>2.7393000000000001</v>
      </c>
      <c r="AK63" s="209">
        <f t="shared" si="19"/>
        <v>2.6652999999999998</v>
      </c>
      <c r="AL63" s="209">
        <f t="shared" si="19"/>
        <v>2.6324000000000001</v>
      </c>
      <c r="AM63" s="209">
        <f t="shared" si="19"/>
        <v>2.5386000000000002</v>
      </c>
      <c r="AN63" s="209">
        <f t="shared" si="19"/>
        <v>2.3828999999999998</v>
      </c>
      <c r="AO63" s="209">
        <f t="shared" si="19"/>
        <v>2.2334000000000001</v>
      </c>
      <c r="AP63" s="209">
        <f t="shared" si="19"/>
        <v>2.1015999999999999</v>
      </c>
      <c r="AQ63" s="209">
        <f t="shared" si="19"/>
        <v>2.0644</v>
      </c>
      <c r="AR63" s="209">
        <f t="shared" si="19"/>
        <v>2.0063</v>
      </c>
      <c r="AS63" s="209">
        <f t="shared" si="19"/>
        <v>1.9632000000000001</v>
      </c>
      <c r="AT63" s="209">
        <f t="shared" si="19"/>
        <v>1.9783999999999999</v>
      </c>
      <c r="AU63" s="209">
        <f t="shared" si="19"/>
        <v>2.0253000000000001</v>
      </c>
      <c r="AV63" s="209">
        <f t="shared" si="20"/>
        <v>1.9968999999999999</v>
      </c>
      <c r="AW63" s="209">
        <f t="shared" si="20"/>
        <v>1.9454</v>
      </c>
      <c r="AX63" s="209">
        <f t="shared" si="20"/>
        <v>1.9162999999999999</v>
      </c>
      <c r="AY63" s="209">
        <f t="shared" si="20"/>
        <v>1.8743000000000001</v>
      </c>
      <c r="AZ63" s="209">
        <f t="shared" si="20"/>
        <v>1.8472999999999999</v>
      </c>
      <c r="BA63" s="209">
        <f t="shared" si="20"/>
        <v>1.8472999999999999</v>
      </c>
      <c r="BB63" s="209">
        <f t="shared" si="20"/>
        <v>1.8420000000000001</v>
      </c>
      <c r="BC63" s="209">
        <f t="shared" si="20"/>
        <v>1.8082</v>
      </c>
      <c r="BD63" s="209">
        <f t="shared" si="20"/>
        <v>1.8392999999999999</v>
      </c>
      <c r="BE63" s="209">
        <f t="shared" si="20"/>
        <v>1.8184</v>
      </c>
      <c r="BF63" s="209">
        <f t="shared" si="20"/>
        <v>1.8184</v>
      </c>
      <c r="BG63" s="209">
        <f t="shared" si="20"/>
        <v>1.8472999999999999</v>
      </c>
      <c r="BH63" s="209">
        <f t="shared" si="20"/>
        <v>1.8132999999999999</v>
      </c>
      <c r="BI63" s="209">
        <f t="shared" si="20"/>
        <v>1.7562</v>
      </c>
      <c r="BJ63" s="209">
        <f t="shared" si="20"/>
        <v>1.7658</v>
      </c>
      <c r="BK63" s="209">
        <f t="shared" si="20"/>
        <v>1.7395</v>
      </c>
      <c r="BL63" s="209">
        <f t="shared" si="21"/>
        <v>1.7161999999999999</v>
      </c>
      <c r="BM63" s="209">
        <f t="shared" si="21"/>
        <v>1.6520999999999999</v>
      </c>
      <c r="BN63" s="209">
        <f t="shared" si="21"/>
        <v>1.5691999999999999</v>
      </c>
      <c r="BO63" s="209">
        <f t="shared" si="21"/>
        <v>1.5502</v>
      </c>
      <c r="BP63" s="209">
        <f t="shared" si="21"/>
        <v>1.4753000000000001</v>
      </c>
      <c r="BQ63" s="209">
        <f t="shared" si="21"/>
        <v>1.5262</v>
      </c>
      <c r="BR63" s="209">
        <f t="shared" si="21"/>
        <v>1.5136000000000001</v>
      </c>
      <c r="BS63" s="209">
        <f t="shared" si="21"/>
        <v>1.4437</v>
      </c>
      <c r="BT63" s="209">
        <f t="shared" si="21"/>
        <v>1.4244000000000001</v>
      </c>
      <c r="BU63" s="209">
        <f t="shared" si="21"/>
        <v>1.4229000000000001</v>
      </c>
      <c r="BV63" s="209">
        <f t="shared" si="21"/>
        <v>1.4323999999999999</v>
      </c>
      <c r="BW63" s="209">
        <f t="shared" si="21"/>
        <v>1.4519</v>
      </c>
      <c r="BX63" s="209">
        <f t="shared" si="21"/>
        <v>1.4719</v>
      </c>
      <c r="BY63" s="209">
        <f t="shared" si="21"/>
        <v>1.4356</v>
      </c>
      <c r="BZ63" s="209">
        <f t="shared" si="21"/>
        <v>1.4026000000000001</v>
      </c>
      <c r="CA63" s="209">
        <f t="shared" si="21"/>
        <v>1.3858999999999999</v>
      </c>
      <c r="CB63" s="209">
        <f t="shared" ref="BX63:CD78" si="22">VLOOKUP($A63,$A$11:$CE$14,CB$44)</f>
        <v>1.3919999999999999</v>
      </c>
      <c r="CC63" s="209">
        <f t="shared" si="22"/>
        <v>1.282</v>
      </c>
      <c r="CD63" s="209">
        <f t="shared" si="22"/>
        <v>0.99460000000000004</v>
      </c>
      <c r="CE63" s="209">
        <f t="shared" si="13"/>
        <v>0.98309999999999997</v>
      </c>
      <c r="CF63" s="209">
        <f t="shared" si="14"/>
        <v>1</v>
      </c>
    </row>
    <row r="64" spans="1:84" x14ac:dyDescent="0.2">
      <c r="A64" s="204">
        <v>4</v>
      </c>
      <c r="B64" s="205" t="s">
        <v>187</v>
      </c>
      <c r="C64" s="7"/>
      <c r="D64" s="1">
        <v>25</v>
      </c>
      <c r="E64" s="206">
        <v>25</v>
      </c>
      <c r="F64" s="208">
        <f t="shared" si="18"/>
        <v>0</v>
      </c>
      <c r="G64" s="208">
        <f t="shared" si="18"/>
        <v>0</v>
      </c>
      <c r="H64" s="208">
        <f t="shared" si="18"/>
        <v>0</v>
      </c>
      <c r="I64" s="208">
        <f t="shared" si="18"/>
        <v>5.2327000000000004</v>
      </c>
      <c r="J64" s="209">
        <f t="shared" si="18"/>
        <v>5.3639999999999999</v>
      </c>
      <c r="K64" s="209">
        <f t="shared" si="18"/>
        <v>4.5461</v>
      </c>
      <c r="L64" s="209">
        <f t="shared" si="18"/>
        <v>4.4207000000000001</v>
      </c>
      <c r="M64" s="209">
        <f t="shared" si="18"/>
        <v>4.5461</v>
      </c>
      <c r="N64" s="209">
        <f t="shared" si="18"/>
        <v>4.6281999999999996</v>
      </c>
      <c r="O64" s="209">
        <f t="shared" si="18"/>
        <v>4.5461</v>
      </c>
      <c r="P64" s="209">
        <f t="shared" si="16"/>
        <v>4.4513999999999996</v>
      </c>
      <c r="Q64" s="209">
        <f t="shared" si="16"/>
        <v>4.3754</v>
      </c>
      <c r="R64" s="209">
        <f t="shared" si="16"/>
        <v>4.4055</v>
      </c>
      <c r="S64" s="209">
        <f t="shared" si="16"/>
        <v>4.4207000000000001</v>
      </c>
      <c r="T64" s="209">
        <f t="shared" si="16"/>
        <v>4.3754</v>
      </c>
      <c r="U64" s="209">
        <f t="shared" si="16"/>
        <v>4.3164999999999996</v>
      </c>
      <c r="V64" s="209">
        <f t="shared" si="16"/>
        <v>4.3019999999999996</v>
      </c>
      <c r="W64" s="209">
        <f t="shared" si="16"/>
        <v>4.2732999999999999</v>
      </c>
      <c r="X64" s="209">
        <f t="shared" si="16"/>
        <v>4.2032999999999996</v>
      </c>
      <c r="Y64" s="209">
        <f t="shared" si="16"/>
        <v>4.0957999999999997</v>
      </c>
      <c r="Z64" s="209">
        <f t="shared" si="16"/>
        <v>4.0442</v>
      </c>
      <c r="AA64" s="209">
        <f t="shared" si="16"/>
        <v>4.0957999999999997</v>
      </c>
      <c r="AB64" s="209">
        <f t="shared" si="16"/>
        <v>4.0957999999999997</v>
      </c>
      <c r="AC64" s="209">
        <f t="shared" si="16"/>
        <v>4.0313999999999997</v>
      </c>
      <c r="AD64" s="209">
        <f t="shared" si="16"/>
        <v>3.8382999999999998</v>
      </c>
      <c r="AE64" s="209">
        <f t="shared" si="16"/>
        <v>3.6945000000000001</v>
      </c>
      <c r="AF64" s="209">
        <f t="shared" si="19"/>
        <v>3.581</v>
      </c>
      <c r="AG64" s="209">
        <f t="shared" si="19"/>
        <v>3.3736999999999999</v>
      </c>
      <c r="AH64" s="209">
        <f t="shared" si="19"/>
        <v>2.9676</v>
      </c>
      <c r="AI64" s="209">
        <f t="shared" si="19"/>
        <v>2.8426</v>
      </c>
      <c r="AJ64" s="209">
        <f t="shared" si="19"/>
        <v>2.7393000000000001</v>
      </c>
      <c r="AK64" s="209">
        <f t="shared" si="19"/>
        <v>2.6652999999999998</v>
      </c>
      <c r="AL64" s="209">
        <f t="shared" si="19"/>
        <v>2.6324000000000001</v>
      </c>
      <c r="AM64" s="209">
        <f t="shared" si="19"/>
        <v>2.5386000000000002</v>
      </c>
      <c r="AN64" s="209">
        <f t="shared" si="19"/>
        <v>2.3828999999999998</v>
      </c>
      <c r="AO64" s="209">
        <f t="shared" si="19"/>
        <v>2.2334000000000001</v>
      </c>
      <c r="AP64" s="209">
        <f t="shared" si="19"/>
        <v>2.1015999999999999</v>
      </c>
      <c r="AQ64" s="209">
        <f t="shared" si="19"/>
        <v>2.0644</v>
      </c>
      <c r="AR64" s="209">
        <f t="shared" si="19"/>
        <v>2.0063</v>
      </c>
      <c r="AS64" s="209">
        <f t="shared" si="19"/>
        <v>1.9632000000000001</v>
      </c>
      <c r="AT64" s="209">
        <f t="shared" si="19"/>
        <v>1.9783999999999999</v>
      </c>
      <c r="AU64" s="209">
        <f t="shared" si="19"/>
        <v>2.0253000000000001</v>
      </c>
      <c r="AV64" s="209">
        <f t="shared" si="20"/>
        <v>1.9968999999999999</v>
      </c>
      <c r="AW64" s="209">
        <f t="shared" si="20"/>
        <v>1.9454</v>
      </c>
      <c r="AX64" s="209">
        <f t="shared" si="20"/>
        <v>1.9162999999999999</v>
      </c>
      <c r="AY64" s="209">
        <f t="shared" si="20"/>
        <v>1.8743000000000001</v>
      </c>
      <c r="AZ64" s="209">
        <f t="shared" si="20"/>
        <v>1.8472999999999999</v>
      </c>
      <c r="BA64" s="209">
        <f t="shared" si="20"/>
        <v>1.8472999999999999</v>
      </c>
      <c r="BB64" s="209">
        <f t="shared" si="20"/>
        <v>1.8420000000000001</v>
      </c>
      <c r="BC64" s="209">
        <f t="shared" si="20"/>
        <v>1.8082</v>
      </c>
      <c r="BD64" s="209">
        <f t="shared" si="20"/>
        <v>1.8392999999999999</v>
      </c>
      <c r="BE64" s="209">
        <f t="shared" si="20"/>
        <v>1.8184</v>
      </c>
      <c r="BF64" s="209">
        <f t="shared" si="20"/>
        <v>1.8184</v>
      </c>
      <c r="BG64" s="209">
        <f t="shared" si="20"/>
        <v>1.8472999999999999</v>
      </c>
      <c r="BH64" s="209">
        <f t="shared" si="20"/>
        <v>1.8132999999999999</v>
      </c>
      <c r="BI64" s="209">
        <f t="shared" si="20"/>
        <v>1.7562</v>
      </c>
      <c r="BJ64" s="209">
        <f t="shared" si="20"/>
        <v>1.7658</v>
      </c>
      <c r="BK64" s="209">
        <f t="shared" si="20"/>
        <v>1.7395</v>
      </c>
      <c r="BL64" s="209">
        <f t="shared" si="21"/>
        <v>1.7161999999999999</v>
      </c>
      <c r="BM64" s="209">
        <f t="shared" si="21"/>
        <v>1.6520999999999999</v>
      </c>
      <c r="BN64" s="209">
        <f t="shared" si="21"/>
        <v>1.5691999999999999</v>
      </c>
      <c r="BO64" s="209">
        <f t="shared" si="21"/>
        <v>1.5502</v>
      </c>
      <c r="BP64" s="209">
        <f t="shared" si="21"/>
        <v>1.4753000000000001</v>
      </c>
      <c r="BQ64" s="209">
        <f t="shared" si="21"/>
        <v>1.5262</v>
      </c>
      <c r="BR64" s="209">
        <f t="shared" si="21"/>
        <v>1.5136000000000001</v>
      </c>
      <c r="BS64" s="209">
        <f t="shared" si="21"/>
        <v>1.4437</v>
      </c>
      <c r="BT64" s="209">
        <f t="shared" si="21"/>
        <v>1.4244000000000001</v>
      </c>
      <c r="BU64" s="209">
        <f t="shared" si="21"/>
        <v>1.4229000000000001</v>
      </c>
      <c r="BV64" s="209">
        <f t="shared" si="21"/>
        <v>1.4323999999999999</v>
      </c>
      <c r="BW64" s="209">
        <f t="shared" si="21"/>
        <v>1.4519</v>
      </c>
      <c r="BX64" s="209">
        <f t="shared" si="22"/>
        <v>1.4719</v>
      </c>
      <c r="BY64" s="209">
        <f t="shared" si="22"/>
        <v>1.4356</v>
      </c>
      <c r="BZ64" s="209">
        <f t="shared" si="22"/>
        <v>1.4026000000000001</v>
      </c>
      <c r="CA64" s="209">
        <f t="shared" si="22"/>
        <v>1.3858999999999999</v>
      </c>
      <c r="CB64" s="209">
        <f t="shared" si="22"/>
        <v>1.3919999999999999</v>
      </c>
      <c r="CC64" s="209">
        <f t="shared" si="22"/>
        <v>1.282</v>
      </c>
      <c r="CD64" s="209">
        <f t="shared" si="22"/>
        <v>0.99460000000000004</v>
      </c>
      <c r="CE64" s="209">
        <f t="shared" si="13"/>
        <v>0.98309999999999997</v>
      </c>
      <c r="CF64" s="209">
        <f t="shared" si="14"/>
        <v>1</v>
      </c>
    </row>
    <row r="65" spans="1:84" x14ac:dyDescent="0.2">
      <c r="A65" s="204">
        <v>1</v>
      </c>
      <c r="B65" s="268" t="s">
        <v>188</v>
      </c>
      <c r="C65" s="7"/>
      <c r="D65" s="1">
        <f>D47</f>
        <v>50</v>
      </c>
      <c r="E65" s="206">
        <f>E47</f>
        <v>60</v>
      </c>
      <c r="F65" s="208">
        <f t="shared" si="18"/>
        <v>22.9298</v>
      </c>
      <c r="G65" s="208">
        <f t="shared" si="18"/>
        <v>19.803000000000001</v>
      </c>
      <c r="H65" s="208">
        <f t="shared" si="18"/>
        <v>18.152799999999999</v>
      </c>
      <c r="I65" s="208">
        <f t="shared" si="18"/>
        <v>15.939</v>
      </c>
      <c r="J65" s="209">
        <f t="shared" si="18"/>
        <v>16.756399999999999</v>
      </c>
      <c r="K65" s="209">
        <f t="shared" si="18"/>
        <v>14.5222</v>
      </c>
      <c r="L65" s="209">
        <f t="shared" si="18"/>
        <v>13.614599999999999</v>
      </c>
      <c r="M65" s="209">
        <f t="shared" si="18"/>
        <v>14.053800000000001</v>
      </c>
      <c r="N65" s="209">
        <f t="shared" si="18"/>
        <v>14.053800000000001</v>
      </c>
      <c r="O65" s="209">
        <f t="shared" si="18"/>
        <v>13.3367</v>
      </c>
      <c r="P65" s="209">
        <f t="shared" si="16"/>
        <v>12.9406</v>
      </c>
      <c r="Q65" s="209">
        <f t="shared" si="16"/>
        <v>12.4476</v>
      </c>
      <c r="R65" s="209">
        <f t="shared" si="16"/>
        <v>12.101900000000001</v>
      </c>
      <c r="S65" s="209">
        <f t="shared" si="16"/>
        <v>11.774800000000001</v>
      </c>
      <c r="T65" s="209">
        <f t="shared" si="16"/>
        <v>10.9832</v>
      </c>
      <c r="U65" s="209">
        <f t="shared" si="16"/>
        <v>10.2913</v>
      </c>
      <c r="V65" s="209">
        <f t="shared" si="16"/>
        <v>9.6103000000000005</v>
      </c>
      <c r="W65" s="209">
        <f t="shared" si="16"/>
        <v>9.1399000000000008</v>
      </c>
      <c r="X65" s="209">
        <f t="shared" si="16"/>
        <v>8.8310999999999993</v>
      </c>
      <c r="Y65" s="209">
        <f t="shared" si="16"/>
        <v>8.4870000000000001</v>
      </c>
      <c r="Z65" s="209">
        <f t="shared" si="16"/>
        <v>8.2721999999999998</v>
      </c>
      <c r="AA65" s="209">
        <f t="shared" si="16"/>
        <v>8.7133000000000003</v>
      </c>
      <c r="AB65" s="209">
        <f t="shared" si="16"/>
        <v>8.2721999999999998</v>
      </c>
      <c r="AC65" s="209">
        <f t="shared" si="16"/>
        <v>7.6433</v>
      </c>
      <c r="AD65" s="209">
        <f t="shared" si="16"/>
        <v>6.4702999999999999</v>
      </c>
      <c r="AE65" s="209">
        <f t="shared" si="16"/>
        <v>5.8348000000000004</v>
      </c>
      <c r="AF65" s="209">
        <f t="shared" si="19"/>
        <v>5.5617000000000001</v>
      </c>
      <c r="AG65" s="209">
        <f t="shared" si="19"/>
        <v>5.2489999999999997</v>
      </c>
      <c r="AH65" s="209">
        <f t="shared" si="19"/>
        <v>4.9508000000000001</v>
      </c>
      <c r="AI65" s="209">
        <f t="shared" si="19"/>
        <v>4.8228999999999997</v>
      </c>
      <c r="AJ65" s="209">
        <f t="shared" si="19"/>
        <v>4.6512000000000002</v>
      </c>
      <c r="AK65" s="209">
        <f t="shared" si="19"/>
        <v>4.4607999999999999</v>
      </c>
      <c r="AL65" s="209">
        <f t="shared" si="19"/>
        <v>4.2712000000000003</v>
      </c>
      <c r="AM65" s="209">
        <f t="shared" si="19"/>
        <v>3.9725999999999999</v>
      </c>
      <c r="AN65" s="209">
        <f t="shared" si="19"/>
        <v>3.6105</v>
      </c>
      <c r="AO65" s="209">
        <f t="shared" si="19"/>
        <v>3.4036</v>
      </c>
      <c r="AP65" s="209">
        <f t="shared" si="19"/>
        <v>3.2675000000000001</v>
      </c>
      <c r="AQ65" s="209">
        <f t="shared" si="19"/>
        <v>3.2113</v>
      </c>
      <c r="AR65" s="209">
        <f t="shared" si="19"/>
        <v>3.1494</v>
      </c>
      <c r="AS65" s="209">
        <f t="shared" si="19"/>
        <v>3.1267999999999998</v>
      </c>
      <c r="AT65" s="209">
        <f t="shared" si="19"/>
        <v>3.0680999999999998</v>
      </c>
      <c r="AU65" s="209">
        <f t="shared" si="19"/>
        <v>2.9977</v>
      </c>
      <c r="AV65" s="209">
        <f t="shared" si="20"/>
        <v>2.9304999999999999</v>
      </c>
      <c r="AW65" s="209">
        <f t="shared" si="20"/>
        <v>2.8351000000000002</v>
      </c>
      <c r="AX65" s="209">
        <f t="shared" si="20"/>
        <v>2.6728000000000001</v>
      </c>
      <c r="AY65" s="209">
        <f t="shared" si="20"/>
        <v>2.5135000000000001</v>
      </c>
      <c r="AZ65" s="209">
        <f t="shared" si="20"/>
        <v>2.3677999999999999</v>
      </c>
      <c r="BA65" s="209">
        <f t="shared" si="20"/>
        <v>2.2890000000000001</v>
      </c>
      <c r="BB65" s="209">
        <f t="shared" si="20"/>
        <v>2.2418999999999998</v>
      </c>
      <c r="BC65" s="209">
        <f t="shared" si="20"/>
        <v>2.1930000000000001</v>
      </c>
      <c r="BD65" s="209">
        <f t="shared" si="20"/>
        <v>2.1856</v>
      </c>
      <c r="BE65" s="209">
        <f t="shared" si="20"/>
        <v>2.2002999999999999</v>
      </c>
      <c r="BF65" s="209">
        <f t="shared" si="20"/>
        <v>2.2115</v>
      </c>
      <c r="BG65" s="209">
        <f t="shared" si="20"/>
        <v>2.2227999999999999</v>
      </c>
      <c r="BH65" s="209">
        <f t="shared" si="20"/>
        <v>2.2078000000000002</v>
      </c>
      <c r="BI65" s="209">
        <f t="shared" si="20"/>
        <v>2.2002999999999999</v>
      </c>
      <c r="BJ65" s="209">
        <f t="shared" si="20"/>
        <v>2.1930000000000001</v>
      </c>
      <c r="BK65" s="209">
        <f t="shared" si="20"/>
        <v>2.1892999999999998</v>
      </c>
      <c r="BL65" s="209">
        <f t="shared" si="21"/>
        <v>2.1568000000000001</v>
      </c>
      <c r="BM65" s="209">
        <f t="shared" si="21"/>
        <v>2.1114999999999999</v>
      </c>
      <c r="BN65" s="209">
        <f t="shared" si="21"/>
        <v>2.0648</v>
      </c>
      <c r="BO65" s="209">
        <f t="shared" si="21"/>
        <v>1.9773000000000001</v>
      </c>
      <c r="BP65" s="209">
        <f t="shared" si="21"/>
        <v>1.9079999999999999</v>
      </c>
      <c r="BQ65" s="209">
        <f t="shared" si="21"/>
        <v>1.8859999999999999</v>
      </c>
      <c r="BR65" s="209">
        <f t="shared" si="21"/>
        <v>1.8671</v>
      </c>
      <c r="BS65" s="209">
        <f t="shared" si="21"/>
        <v>1.8102</v>
      </c>
      <c r="BT65" s="209">
        <f t="shared" si="21"/>
        <v>1.7638</v>
      </c>
      <c r="BU65" s="209">
        <f t="shared" si="21"/>
        <v>1.7311000000000001</v>
      </c>
      <c r="BV65" s="209">
        <f t="shared" si="21"/>
        <v>1.7018</v>
      </c>
      <c r="BW65" s="209">
        <f t="shared" si="21"/>
        <v>1.6735</v>
      </c>
      <c r="BX65" s="209">
        <f t="shared" si="22"/>
        <v>1.6398999999999999</v>
      </c>
      <c r="BY65" s="209">
        <f t="shared" si="22"/>
        <v>1.5862000000000001</v>
      </c>
      <c r="BZ65" s="209">
        <f t="shared" si="22"/>
        <v>1.518</v>
      </c>
      <c r="CA65" s="209">
        <f t="shared" si="22"/>
        <v>1.4538</v>
      </c>
      <c r="CB65" s="209">
        <f t="shared" si="22"/>
        <v>1.4145000000000001</v>
      </c>
      <c r="CC65" s="209">
        <f t="shared" si="22"/>
        <v>1.3069999999999999</v>
      </c>
      <c r="CD65" s="209">
        <f t="shared" si="22"/>
        <v>1.1152</v>
      </c>
      <c r="CE65" s="209">
        <f t="shared" si="13"/>
        <v>1.0290999999999999</v>
      </c>
      <c r="CF65" s="209">
        <f t="shared" si="14"/>
        <v>1</v>
      </c>
    </row>
    <row r="66" spans="1:84" x14ac:dyDescent="0.2">
      <c r="A66" s="204">
        <v>2</v>
      </c>
      <c r="B66" s="205" t="s">
        <v>189</v>
      </c>
      <c r="C66" s="7"/>
      <c r="D66" s="1">
        <v>45</v>
      </c>
      <c r="E66" s="206">
        <v>55</v>
      </c>
      <c r="F66" s="208">
        <f t="shared" si="18"/>
        <v>0</v>
      </c>
      <c r="G66" s="208">
        <f t="shared" si="18"/>
        <v>0</v>
      </c>
      <c r="H66" s="208">
        <f t="shared" si="18"/>
        <v>0</v>
      </c>
      <c r="I66" s="208">
        <f t="shared" si="18"/>
        <v>10.496</v>
      </c>
      <c r="J66" s="209">
        <f t="shared" si="18"/>
        <v>11.0252</v>
      </c>
      <c r="K66" s="209">
        <f t="shared" si="18"/>
        <v>9.5071999999999992</v>
      </c>
      <c r="L66" s="209">
        <f t="shared" si="18"/>
        <v>8.9252000000000002</v>
      </c>
      <c r="M66" s="209">
        <f t="shared" si="18"/>
        <v>9.2393999999999998</v>
      </c>
      <c r="N66" s="209">
        <f t="shared" si="18"/>
        <v>9.1747999999999994</v>
      </c>
      <c r="O66" s="209">
        <f t="shared" si="18"/>
        <v>8.7467000000000006</v>
      </c>
      <c r="P66" s="209">
        <f t="shared" si="16"/>
        <v>8.5195000000000007</v>
      </c>
      <c r="Q66" s="209">
        <f t="shared" si="16"/>
        <v>8.1999999999999993</v>
      </c>
      <c r="R66" s="209">
        <f t="shared" si="16"/>
        <v>7.9515000000000002</v>
      </c>
      <c r="S66" s="209">
        <f t="shared" si="16"/>
        <v>7.3708</v>
      </c>
      <c r="T66" s="209">
        <f t="shared" si="16"/>
        <v>6.8333000000000004</v>
      </c>
      <c r="U66" s="209">
        <f t="shared" si="16"/>
        <v>6.3689</v>
      </c>
      <c r="V66" s="209">
        <f t="shared" si="16"/>
        <v>5.9908999999999999</v>
      </c>
      <c r="W66" s="209">
        <f t="shared" si="16"/>
        <v>5.7042999999999999</v>
      </c>
      <c r="X66" s="209">
        <f t="shared" si="16"/>
        <v>5.6308999999999996</v>
      </c>
      <c r="Y66" s="209">
        <f t="shared" si="16"/>
        <v>5.7544000000000004</v>
      </c>
      <c r="Z66" s="209">
        <f t="shared" si="16"/>
        <v>5.7293000000000003</v>
      </c>
      <c r="AA66" s="209">
        <f t="shared" si="16"/>
        <v>5.9908999999999999</v>
      </c>
      <c r="AB66" s="209">
        <f t="shared" si="16"/>
        <v>5.6551999999999998</v>
      </c>
      <c r="AC66" s="209">
        <f t="shared" si="16"/>
        <v>5.3992000000000004</v>
      </c>
      <c r="AD66" s="209">
        <f t="shared" si="16"/>
        <v>4.6360000000000001</v>
      </c>
      <c r="AE66" s="209">
        <f t="shared" si="16"/>
        <v>4.2736000000000001</v>
      </c>
      <c r="AF66" s="209">
        <f t="shared" si="19"/>
        <v>4.1387999999999998</v>
      </c>
      <c r="AG66" s="209">
        <f t="shared" si="19"/>
        <v>3.9758</v>
      </c>
      <c r="AH66" s="209">
        <f t="shared" si="19"/>
        <v>3.7273000000000001</v>
      </c>
      <c r="AI66" s="209">
        <f t="shared" si="19"/>
        <v>3.6648000000000001</v>
      </c>
      <c r="AJ66" s="209">
        <f t="shared" si="19"/>
        <v>3.5847000000000002</v>
      </c>
      <c r="AK66" s="209">
        <f t="shared" si="19"/>
        <v>3.4708999999999999</v>
      </c>
      <c r="AL66" s="209">
        <f t="shared" si="19"/>
        <v>3.28</v>
      </c>
      <c r="AM66" s="209">
        <f t="shared" si="19"/>
        <v>2.9817999999999998</v>
      </c>
      <c r="AN66" s="209">
        <f t="shared" si="19"/>
        <v>2.6996000000000002</v>
      </c>
      <c r="AO66" s="209">
        <f t="shared" si="19"/>
        <v>2.6240000000000001</v>
      </c>
      <c r="AP66" s="209">
        <f t="shared" si="19"/>
        <v>2.6776</v>
      </c>
      <c r="AQ66" s="209">
        <f t="shared" si="19"/>
        <v>2.6884999999999999</v>
      </c>
      <c r="AR66" s="209">
        <f t="shared" si="19"/>
        <v>2.6558999999999999</v>
      </c>
      <c r="AS66" s="209">
        <f t="shared" si="19"/>
        <v>2.6505000000000001</v>
      </c>
      <c r="AT66" s="209">
        <f t="shared" si="19"/>
        <v>2.5929000000000002</v>
      </c>
      <c r="AU66" s="209">
        <f t="shared" si="19"/>
        <v>2.5476000000000001</v>
      </c>
      <c r="AV66" s="209">
        <f t="shared" si="20"/>
        <v>2.5085999999999999</v>
      </c>
      <c r="AW66" s="209">
        <f t="shared" si="20"/>
        <v>2.4386999999999999</v>
      </c>
      <c r="AX66" s="209">
        <f t="shared" si="20"/>
        <v>2.2816999999999998</v>
      </c>
      <c r="AY66" s="209">
        <f t="shared" si="20"/>
        <v>2.1263999999999998</v>
      </c>
      <c r="AZ66" s="209">
        <f t="shared" si="20"/>
        <v>1.9970000000000001</v>
      </c>
      <c r="BA66" s="209">
        <f t="shared" si="20"/>
        <v>1.9408000000000001</v>
      </c>
      <c r="BB66" s="209">
        <f t="shared" si="20"/>
        <v>1.9209000000000001</v>
      </c>
      <c r="BC66" s="209">
        <f t="shared" si="20"/>
        <v>1.9014</v>
      </c>
      <c r="BD66" s="209">
        <f t="shared" si="20"/>
        <v>1.9351</v>
      </c>
      <c r="BE66" s="209">
        <f t="shared" si="20"/>
        <v>1.97</v>
      </c>
      <c r="BF66" s="209">
        <f t="shared" si="20"/>
        <v>2.0061</v>
      </c>
      <c r="BG66" s="209">
        <f t="shared" si="20"/>
        <v>2.0154000000000001</v>
      </c>
      <c r="BH66" s="209">
        <f t="shared" si="20"/>
        <v>2.0091999999999999</v>
      </c>
      <c r="BI66" s="209">
        <f t="shared" si="20"/>
        <v>2.0154000000000001</v>
      </c>
      <c r="BJ66" s="209">
        <f t="shared" si="20"/>
        <v>2.0185</v>
      </c>
      <c r="BK66" s="209">
        <f t="shared" si="20"/>
        <v>2.0278</v>
      </c>
      <c r="BL66" s="209">
        <f t="shared" si="21"/>
        <v>2.0278</v>
      </c>
      <c r="BM66" s="209">
        <f t="shared" si="21"/>
        <v>2.0247000000000002</v>
      </c>
      <c r="BN66" s="209">
        <f t="shared" si="21"/>
        <v>1.9759</v>
      </c>
      <c r="BO66" s="209">
        <f t="shared" si="21"/>
        <v>1.9180999999999999</v>
      </c>
      <c r="BP66" s="209">
        <f t="shared" si="21"/>
        <v>1.861</v>
      </c>
      <c r="BQ66" s="209">
        <f t="shared" si="21"/>
        <v>1.8298000000000001</v>
      </c>
      <c r="BR66" s="209">
        <f t="shared" si="21"/>
        <v>1.8222</v>
      </c>
      <c r="BS66" s="209">
        <f t="shared" si="21"/>
        <v>1.7875000000000001</v>
      </c>
      <c r="BT66" s="209">
        <f t="shared" si="21"/>
        <v>1.7423999999999999</v>
      </c>
      <c r="BU66" s="209">
        <f t="shared" si="21"/>
        <v>1.7128000000000001</v>
      </c>
      <c r="BV66" s="209">
        <f t="shared" si="21"/>
        <v>1.6863999999999999</v>
      </c>
      <c r="BW66" s="209">
        <f t="shared" si="21"/>
        <v>1.6545000000000001</v>
      </c>
      <c r="BX66" s="209">
        <f t="shared" si="22"/>
        <v>1.6277999999999999</v>
      </c>
      <c r="BY66" s="209">
        <f t="shared" si="22"/>
        <v>1.5712999999999999</v>
      </c>
      <c r="BZ66" s="209">
        <f t="shared" si="22"/>
        <v>1.4858</v>
      </c>
      <c r="CA66" s="209">
        <f t="shared" si="22"/>
        <v>1.4077</v>
      </c>
      <c r="CB66" s="209">
        <f t="shared" si="22"/>
        <v>1.3753</v>
      </c>
      <c r="CC66" s="209">
        <f t="shared" si="22"/>
        <v>1.3120000000000001</v>
      </c>
      <c r="CD66" s="209">
        <f t="shared" si="22"/>
        <v>1.1409</v>
      </c>
      <c r="CE66" s="209">
        <f t="shared" si="13"/>
        <v>1.0412999999999999</v>
      </c>
      <c r="CF66" s="209">
        <f t="shared" si="14"/>
        <v>1</v>
      </c>
    </row>
    <row r="67" spans="1:84" x14ac:dyDescent="0.2">
      <c r="A67" s="204">
        <v>3</v>
      </c>
      <c r="B67" s="205" t="s">
        <v>190</v>
      </c>
      <c r="C67" s="7"/>
      <c r="D67" s="1">
        <v>45</v>
      </c>
      <c r="E67" s="206">
        <v>55</v>
      </c>
      <c r="F67" s="208">
        <f t="shared" si="18"/>
        <v>0</v>
      </c>
      <c r="G67" s="208">
        <f t="shared" si="18"/>
        <v>0</v>
      </c>
      <c r="H67" s="208">
        <f t="shared" si="18"/>
        <v>0</v>
      </c>
      <c r="I67" s="208">
        <f t="shared" si="18"/>
        <v>9.0347000000000008</v>
      </c>
      <c r="J67" s="209">
        <f t="shared" si="18"/>
        <v>9.0978999999999992</v>
      </c>
      <c r="K67" s="209">
        <f t="shared" si="18"/>
        <v>7.6528999999999998</v>
      </c>
      <c r="L67" s="209">
        <f t="shared" si="18"/>
        <v>6.1951999999999998</v>
      </c>
      <c r="M67" s="209">
        <f t="shared" si="18"/>
        <v>6.1368</v>
      </c>
      <c r="N67" s="209">
        <f t="shared" si="18"/>
        <v>6.2248999999999999</v>
      </c>
      <c r="O67" s="209">
        <f t="shared" si="18"/>
        <v>5.9954000000000001</v>
      </c>
      <c r="P67" s="209">
        <f t="shared" si="16"/>
        <v>5.8341000000000003</v>
      </c>
      <c r="Q67" s="209">
        <f t="shared" si="16"/>
        <v>5.5598000000000001</v>
      </c>
      <c r="R67" s="209">
        <f t="shared" si="16"/>
        <v>5.4435000000000002</v>
      </c>
      <c r="S67" s="209">
        <f t="shared" si="16"/>
        <v>5.2885999999999997</v>
      </c>
      <c r="T67" s="209">
        <f t="shared" si="16"/>
        <v>5.1020000000000003</v>
      </c>
      <c r="U67" s="209">
        <f t="shared" si="16"/>
        <v>4.9656000000000002</v>
      </c>
      <c r="V67" s="209">
        <f t="shared" si="16"/>
        <v>4.8544999999999998</v>
      </c>
      <c r="W67" s="209">
        <f t="shared" si="16"/>
        <v>4.7656000000000001</v>
      </c>
      <c r="X67" s="209">
        <f t="shared" si="16"/>
        <v>4.7309000000000001</v>
      </c>
      <c r="Y67" s="209">
        <f t="shared" si="16"/>
        <v>4.8007</v>
      </c>
      <c r="Z67" s="209">
        <f t="shared" si="16"/>
        <v>4.7831000000000001</v>
      </c>
      <c r="AA67" s="209">
        <f t="shared" si="16"/>
        <v>5.0622999999999996</v>
      </c>
      <c r="AB67" s="209">
        <f t="shared" si="16"/>
        <v>4.9467999999999996</v>
      </c>
      <c r="AC67" s="209">
        <f t="shared" si="16"/>
        <v>4.7481999999999998</v>
      </c>
      <c r="AD67" s="209">
        <f t="shared" si="16"/>
        <v>4.2378</v>
      </c>
      <c r="AE67" s="209">
        <f t="shared" si="16"/>
        <v>4.0278999999999998</v>
      </c>
      <c r="AF67" s="209">
        <f t="shared" si="19"/>
        <v>3.9544000000000001</v>
      </c>
      <c r="AG67" s="209">
        <f t="shared" si="19"/>
        <v>3.7277999999999998</v>
      </c>
      <c r="AH67" s="209">
        <f t="shared" si="19"/>
        <v>3.3969</v>
      </c>
      <c r="AI67" s="209">
        <f t="shared" si="19"/>
        <v>3.4146999999999998</v>
      </c>
      <c r="AJ67" s="209">
        <f t="shared" si="19"/>
        <v>3.3359000000000001</v>
      </c>
      <c r="AK67" s="209">
        <f t="shared" si="19"/>
        <v>3.3104</v>
      </c>
      <c r="AL67" s="209">
        <f t="shared" si="19"/>
        <v>3.1732</v>
      </c>
      <c r="AM67" s="209">
        <f t="shared" si="19"/>
        <v>2.9839000000000002</v>
      </c>
      <c r="AN67" s="209">
        <f t="shared" si="19"/>
        <v>2.7917999999999998</v>
      </c>
      <c r="AO67" s="209">
        <f t="shared" si="19"/>
        <v>2.7275</v>
      </c>
      <c r="AP67" s="209">
        <f t="shared" si="19"/>
        <v>2.6177000000000001</v>
      </c>
      <c r="AQ67" s="209">
        <f t="shared" si="19"/>
        <v>2.6659999999999999</v>
      </c>
      <c r="AR67" s="209">
        <f t="shared" si="19"/>
        <v>2.6282999999999999</v>
      </c>
      <c r="AS67" s="209">
        <f t="shared" si="19"/>
        <v>2.556</v>
      </c>
      <c r="AT67" s="209">
        <f t="shared" si="19"/>
        <v>2.5019</v>
      </c>
      <c r="AU67" s="209">
        <f t="shared" si="19"/>
        <v>2.5261999999999998</v>
      </c>
      <c r="AV67" s="209">
        <f t="shared" si="20"/>
        <v>2.4876</v>
      </c>
      <c r="AW67" s="209">
        <f t="shared" si="20"/>
        <v>2.4003999999999999</v>
      </c>
      <c r="AX67" s="209">
        <f t="shared" si="20"/>
        <v>2.2945000000000002</v>
      </c>
      <c r="AY67" s="209">
        <f t="shared" si="20"/>
        <v>2.2050999999999998</v>
      </c>
      <c r="AZ67" s="209">
        <f t="shared" si="20"/>
        <v>2.1223000000000001</v>
      </c>
      <c r="BA67" s="209">
        <f t="shared" si="20"/>
        <v>2.1539999999999999</v>
      </c>
      <c r="BB67" s="209">
        <f t="shared" si="20"/>
        <v>2.1328</v>
      </c>
      <c r="BC67" s="209">
        <f t="shared" si="20"/>
        <v>2.0488</v>
      </c>
      <c r="BD67" s="209">
        <f t="shared" si="20"/>
        <v>2.0950000000000002</v>
      </c>
      <c r="BE67" s="209">
        <f t="shared" si="20"/>
        <v>2.1223000000000001</v>
      </c>
      <c r="BF67" s="209">
        <f t="shared" si="20"/>
        <v>2.1328</v>
      </c>
      <c r="BG67" s="209">
        <f t="shared" si="20"/>
        <v>2.1646999999999998</v>
      </c>
      <c r="BH67" s="209">
        <f t="shared" si="20"/>
        <v>2.1086</v>
      </c>
      <c r="BI67" s="209">
        <f t="shared" si="20"/>
        <v>2.0783</v>
      </c>
      <c r="BJ67" s="209">
        <f t="shared" si="20"/>
        <v>2.0815999999999999</v>
      </c>
      <c r="BK67" s="209">
        <f t="shared" si="20"/>
        <v>2.0651000000000002</v>
      </c>
      <c r="BL67" s="209">
        <f t="shared" si="21"/>
        <v>1.9593</v>
      </c>
      <c r="BM67" s="209">
        <f t="shared" si="21"/>
        <v>1.8612</v>
      </c>
      <c r="BN67" s="209">
        <f t="shared" si="21"/>
        <v>1.8196000000000001</v>
      </c>
      <c r="BO67" s="209">
        <f t="shared" si="21"/>
        <v>1.7118</v>
      </c>
      <c r="BP67" s="209">
        <f t="shared" si="21"/>
        <v>1.6263000000000001</v>
      </c>
      <c r="BQ67" s="209">
        <f t="shared" si="21"/>
        <v>1.6852</v>
      </c>
      <c r="BR67" s="209">
        <f t="shared" si="21"/>
        <v>1.694</v>
      </c>
      <c r="BS67" s="209">
        <f t="shared" si="21"/>
        <v>1.6141000000000001</v>
      </c>
      <c r="BT67" s="209">
        <f t="shared" si="21"/>
        <v>1.5885</v>
      </c>
      <c r="BU67" s="209">
        <f t="shared" si="21"/>
        <v>1.6042000000000001</v>
      </c>
      <c r="BV67" s="209">
        <f t="shared" si="21"/>
        <v>1.5983000000000001</v>
      </c>
      <c r="BW67" s="209">
        <f t="shared" si="21"/>
        <v>1.5983000000000001</v>
      </c>
      <c r="BX67" s="209">
        <f t="shared" si="22"/>
        <v>1.6101000000000001</v>
      </c>
      <c r="BY67" s="209">
        <f t="shared" si="22"/>
        <v>1.5287999999999999</v>
      </c>
      <c r="BZ67" s="209">
        <f t="shared" si="22"/>
        <v>1.4376</v>
      </c>
      <c r="CA67" s="209">
        <f t="shared" si="22"/>
        <v>1.3914</v>
      </c>
      <c r="CB67" s="209">
        <f t="shared" si="22"/>
        <v>1.39</v>
      </c>
      <c r="CC67" s="209">
        <f t="shared" si="22"/>
        <v>1.3009999999999999</v>
      </c>
      <c r="CD67" s="209">
        <f t="shared" si="22"/>
        <v>1.0824</v>
      </c>
      <c r="CE67" s="209">
        <f t="shared" si="13"/>
        <v>1.0093000000000001</v>
      </c>
      <c r="CF67" s="209">
        <f t="shared" si="14"/>
        <v>1</v>
      </c>
    </row>
    <row r="68" spans="1:84" x14ac:dyDescent="0.2">
      <c r="A68" s="204">
        <v>2</v>
      </c>
      <c r="B68" s="205" t="s">
        <v>191</v>
      </c>
      <c r="C68" s="7"/>
      <c r="D68" s="1">
        <v>55</v>
      </c>
      <c r="E68" s="206">
        <v>65</v>
      </c>
      <c r="F68" s="208">
        <f t="shared" si="18"/>
        <v>0</v>
      </c>
      <c r="G68" s="208">
        <f t="shared" si="18"/>
        <v>0</v>
      </c>
      <c r="H68" s="208">
        <f t="shared" si="18"/>
        <v>0</v>
      </c>
      <c r="I68" s="208">
        <f t="shared" si="18"/>
        <v>10.496</v>
      </c>
      <c r="J68" s="209">
        <f t="shared" si="18"/>
        <v>11.0252</v>
      </c>
      <c r="K68" s="209">
        <f t="shared" si="18"/>
        <v>9.5071999999999992</v>
      </c>
      <c r="L68" s="209">
        <f t="shared" si="18"/>
        <v>8.9252000000000002</v>
      </c>
      <c r="M68" s="209">
        <f t="shared" si="18"/>
        <v>9.2393999999999998</v>
      </c>
      <c r="N68" s="209">
        <f t="shared" si="18"/>
        <v>9.1747999999999994</v>
      </c>
      <c r="O68" s="209">
        <f t="shared" si="18"/>
        <v>8.7467000000000006</v>
      </c>
      <c r="P68" s="209">
        <f t="shared" si="16"/>
        <v>8.5195000000000007</v>
      </c>
      <c r="Q68" s="209">
        <f t="shared" si="16"/>
        <v>8.1999999999999993</v>
      </c>
      <c r="R68" s="209">
        <f t="shared" si="16"/>
        <v>7.9515000000000002</v>
      </c>
      <c r="S68" s="209">
        <f t="shared" si="16"/>
        <v>7.3708</v>
      </c>
      <c r="T68" s="209">
        <f t="shared" si="16"/>
        <v>6.8333000000000004</v>
      </c>
      <c r="U68" s="209">
        <f t="shared" si="16"/>
        <v>6.3689</v>
      </c>
      <c r="V68" s="209">
        <f t="shared" si="16"/>
        <v>5.9908999999999999</v>
      </c>
      <c r="W68" s="209">
        <f t="shared" si="16"/>
        <v>5.7042999999999999</v>
      </c>
      <c r="X68" s="209">
        <f t="shared" si="16"/>
        <v>5.6308999999999996</v>
      </c>
      <c r="Y68" s="209">
        <f t="shared" si="16"/>
        <v>5.7544000000000004</v>
      </c>
      <c r="Z68" s="209">
        <f t="shared" si="16"/>
        <v>5.7293000000000003</v>
      </c>
      <c r="AA68" s="209">
        <f t="shared" si="16"/>
        <v>5.9908999999999999</v>
      </c>
      <c r="AB68" s="209">
        <f t="shared" si="16"/>
        <v>5.6551999999999998</v>
      </c>
      <c r="AC68" s="209">
        <f t="shared" si="16"/>
        <v>5.3992000000000004</v>
      </c>
      <c r="AD68" s="209">
        <f t="shared" si="16"/>
        <v>4.6360000000000001</v>
      </c>
      <c r="AE68" s="209">
        <f t="shared" si="16"/>
        <v>4.2736000000000001</v>
      </c>
      <c r="AF68" s="209">
        <f t="shared" si="19"/>
        <v>4.1387999999999998</v>
      </c>
      <c r="AG68" s="209">
        <f t="shared" si="19"/>
        <v>3.9758</v>
      </c>
      <c r="AH68" s="209">
        <f t="shared" si="19"/>
        <v>3.7273000000000001</v>
      </c>
      <c r="AI68" s="209">
        <f t="shared" si="19"/>
        <v>3.6648000000000001</v>
      </c>
      <c r="AJ68" s="209">
        <f t="shared" si="19"/>
        <v>3.5847000000000002</v>
      </c>
      <c r="AK68" s="209">
        <f t="shared" si="19"/>
        <v>3.4708999999999999</v>
      </c>
      <c r="AL68" s="209">
        <f t="shared" si="19"/>
        <v>3.28</v>
      </c>
      <c r="AM68" s="209">
        <f t="shared" si="19"/>
        <v>2.9817999999999998</v>
      </c>
      <c r="AN68" s="209">
        <f t="shared" si="19"/>
        <v>2.6996000000000002</v>
      </c>
      <c r="AO68" s="209">
        <f t="shared" si="19"/>
        <v>2.6240000000000001</v>
      </c>
      <c r="AP68" s="209">
        <f t="shared" si="19"/>
        <v>2.6776</v>
      </c>
      <c r="AQ68" s="209">
        <f t="shared" si="19"/>
        <v>2.6884999999999999</v>
      </c>
      <c r="AR68" s="209">
        <f t="shared" si="19"/>
        <v>2.6558999999999999</v>
      </c>
      <c r="AS68" s="209">
        <f t="shared" si="19"/>
        <v>2.6505000000000001</v>
      </c>
      <c r="AT68" s="209">
        <f t="shared" si="19"/>
        <v>2.5929000000000002</v>
      </c>
      <c r="AU68" s="209">
        <f t="shared" si="19"/>
        <v>2.5476000000000001</v>
      </c>
      <c r="AV68" s="209">
        <f t="shared" si="20"/>
        <v>2.5085999999999999</v>
      </c>
      <c r="AW68" s="209">
        <f t="shared" si="20"/>
        <v>2.4386999999999999</v>
      </c>
      <c r="AX68" s="209">
        <f t="shared" si="20"/>
        <v>2.2816999999999998</v>
      </c>
      <c r="AY68" s="209">
        <f t="shared" si="20"/>
        <v>2.1263999999999998</v>
      </c>
      <c r="AZ68" s="209">
        <f t="shared" si="20"/>
        <v>1.9970000000000001</v>
      </c>
      <c r="BA68" s="209">
        <f t="shared" si="20"/>
        <v>1.9408000000000001</v>
      </c>
      <c r="BB68" s="209">
        <f t="shared" si="20"/>
        <v>1.9209000000000001</v>
      </c>
      <c r="BC68" s="209">
        <f t="shared" si="20"/>
        <v>1.9014</v>
      </c>
      <c r="BD68" s="209">
        <f t="shared" si="20"/>
        <v>1.9351</v>
      </c>
      <c r="BE68" s="209">
        <f t="shared" si="20"/>
        <v>1.97</v>
      </c>
      <c r="BF68" s="209">
        <f t="shared" si="20"/>
        <v>2.0061</v>
      </c>
      <c r="BG68" s="209">
        <f t="shared" si="20"/>
        <v>2.0154000000000001</v>
      </c>
      <c r="BH68" s="209">
        <f t="shared" si="20"/>
        <v>2.0091999999999999</v>
      </c>
      <c r="BI68" s="209">
        <f t="shared" si="20"/>
        <v>2.0154000000000001</v>
      </c>
      <c r="BJ68" s="209">
        <f t="shared" si="20"/>
        <v>2.0185</v>
      </c>
      <c r="BK68" s="209">
        <f t="shared" si="20"/>
        <v>2.0278</v>
      </c>
      <c r="BL68" s="209">
        <f t="shared" si="21"/>
        <v>2.0278</v>
      </c>
      <c r="BM68" s="209">
        <f t="shared" si="21"/>
        <v>2.0247000000000002</v>
      </c>
      <c r="BN68" s="209">
        <f t="shared" si="21"/>
        <v>1.9759</v>
      </c>
      <c r="BO68" s="209">
        <f t="shared" si="21"/>
        <v>1.9180999999999999</v>
      </c>
      <c r="BP68" s="209">
        <f t="shared" si="21"/>
        <v>1.861</v>
      </c>
      <c r="BQ68" s="209">
        <f t="shared" si="21"/>
        <v>1.8298000000000001</v>
      </c>
      <c r="BR68" s="209">
        <f t="shared" si="21"/>
        <v>1.8222</v>
      </c>
      <c r="BS68" s="209">
        <f t="shared" si="21"/>
        <v>1.7875000000000001</v>
      </c>
      <c r="BT68" s="209">
        <f t="shared" si="21"/>
        <v>1.7423999999999999</v>
      </c>
      <c r="BU68" s="209">
        <f t="shared" si="21"/>
        <v>1.7128000000000001</v>
      </c>
      <c r="BV68" s="209">
        <f t="shared" si="21"/>
        <v>1.6863999999999999</v>
      </c>
      <c r="BW68" s="209">
        <f t="shared" si="21"/>
        <v>1.6545000000000001</v>
      </c>
      <c r="BX68" s="209">
        <f t="shared" si="22"/>
        <v>1.6277999999999999</v>
      </c>
      <c r="BY68" s="209">
        <f t="shared" si="22"/>
        <v>1.5712999999999999</v>
      </c>
      <c r="BZ68" s="209">
        <f t="shared" si="22"/>
        <v>1.4858</v>
      </c>
      <c r="CA68" s="209">
        <f t="shared" si="22"/>
        <v>1.4077</v>
      </c>
      <c r="CB68" s="209">
        <f t="shared" si="22"/>
        <v>1.3753</v>
      </c>
      <c r="CC68" s="209">
        <f t="shared" si="22"/>
        <v>1.3120000000000001</v>
      </c>
      <c r="CD68" s="209">
        <f t="shared" si="22"/>
        <v>1.1409</v>
      </c>
      <c r="CE68" s="209">
        <f t="shared" si="13"/>
        <v>1.0412999999999999</v>
      </c>
      <c r="CF68" s="209">
        <f t="shared" si="14"/>
        <v>1</v>
      </c>
    </row>
    <row r="69" spans="1:84" x14ac:dyDescent="0.2">
      <c r="A69" s="204">
        <v>3</v>
      </c>
      <c r="B69" s="205" t="s">
        <v>192</v>
      </c>
      <c r="C69" s="7"/>
      <c r="D69" s="1">
        <v>55</v>
      </c>
      <c r="E69" s="206">
        <v>65</v>
      </c>
      <c r="F69" s="208">
        <f t="shared" si="18"/>
        <v>0</v>
      </c>
      <c r="G69" s="208">
        <f t="shared" si="18"/>
        <v>0</v>
      </c>
      <c r="H69" s="208">
        <f t="shared" si="18"/>
        <v>0</v>
      </c>
      <c r="I69" s="208">
        <f t="shared" si="18"/>
        <v>9.0347000000000008</v>
      </c>
      <c r="J69" s="209">
        <f t="shared" si="18"/>
        <v>9.0978999999999992</v>
      </c>
      <c r="K69" s="209">
        <f t="shared" si="18"/>
        <v>7.6528999999999998</v>
      </c>
      <c r="L69" s="209">
        <f t="shared" si="18"/>
        <v>6.1951999999999998</v>
      </c>
      <c r="M69" s="209">
        <f t="shared" si="18"/>
        <v>6.1368</v>
      </c>
      <c r="N69" s="209">
        <f t="shared" si="18"/>
        <v>6.2248999999999999</v>
      </c>
      <c r="O69" s="209">
        <f t="shared" si="18"/>
        <v>5.9954000000000001</v>
      </c>
      <c r="P69" s="209">
        <f t="shared" si="16"/>
        <v>5.8341000000000003</v>
      </c>
      <c r="Q69" s="209">
        <f t="shared" si="16"/>
        <v>5.5598000000000001</v>
      </c>
      <c r="R69" s="209">
        <f t="shared" si="16"/>
        <v>5.4435000000000002</v>
      </c>
      <c r="S69" s="209">
        <f t="shared" si="16"/>
        <v>5.2885999999999997</v>
      </c>
      <c r="T69" s="209">
        <f t="shared" si="16"/>
        <v>5.1020000000000003</v>
      </c>
      <c r="U69" s="209">
        <f t="shared" si="16"/>
        <v>4.9656000000000002</v>
      </c>
      <c r="V69" s="209">
        <f t="shared" si="16"/>
        <v>4.8544999999999998</v>
      </c>
      <c r="W69" s="209">
        <f t="shared" si="16"/>
        <v>4.7656000000000001</v>
      </c>
      <c r="X69" s="209">
        <f t="shared" si="16"/>
        <v>4.7309000000000001</v>
      </c>
      <c r="Y69" s="209">
        <f t="shared" si="16"/>
        <v>4.8007</v>
      </c>
      <c r="Z69" s="209">
        <f t="shared" si="16"/>
        <v>4.7831000000000001</v>
      </c>
      <c r="AA69" s="209">
        <f t="shared" si="16"/>
        <v>5.0622999999999996</v>
      </c>
      <c r="AB69" s="209">
        <f t="shared" si="16"/>
        <v>4.9467999999999996</v>
      </c>
      <c r="AC69" s="209">
        <f t="shared" si="16"/>
        <v>4.7481999999999998</v>
      </c>
      <c r="AD69" s="209">
        <f t="shared" si="16"/>
        <v>4.2378</v>
      </c>
      <c r="AE69" s="209">
        <f t="shared" si="16"/>
        <v>4.0278999999999998</v>
      </c>
      <c r="AF69" s="209">
        <f t="shared" si="19"/>
        <v>3.9544000000000001</v>
      </c>
      <c r="AG69" s="209">
        <f t="shared" si="19"/>
        <v>3.7277999999999998</v>
      </c>
      <c r="AH69" s="209">
        <f t="shared" si="19"/>
        <v>3.3969</v>
      </c>
      <c r="AI69" s="209">
        <f t="shared" si="19"/>
        <v>3.4146999999999998</v>
      </c>
      <c r="AJ69" s="209">
        <f t="shared" si="19"/>
        <v>3.3359000000000001</v>
      </c>
      <c r="AK69" s="209">
        <f t="shared" si="19"/>
        <v>3.3104</v>
      </c>
      <c r="AL69" s="209">
        <f t="shared" si="19"/>
        <v>3.1732</v>
      </c>
      <c r="AM69" s="209">
        <f t="shared" si="19"/>
        <v>2.9839000000000002</v>
      </c>
      <c r="AN69" s="209">
        <f t="shared" si="19"/>
        <v>2.7917999999999998</v>
      </c>
      <c r="AO69" s="209">
        <f t="shared" si="19"/>
        <v>2.7275</v>
      </c>
      <c r="AP69" s="209">
        <f t="shared" si="19"/>
        <v>2.6177000000000001</v>
      </c>
      <c r="AQ69" s="209">
        <f t="shared" si="19"/>
        <v>2.6659999999999999</v>
      </c>
      <c r="AR69" s="209">
        <f t="shared" si="19"/>
        <v>2.6282999999999999</v>
      </c>
      <c r="AS69" s="209">
        <f t="shared" si="19"/>
        <v>2.556</v>
      </c>
      <c r="AT69" s="209">
        <f t="shared" si="19"/>
        <v>2.5019</v>
      </c>
      <c r="AU69" s="209">
        <f t="shared" si="19"/>
        <v>2.5261999999999998</v>
      </c>
      <c r="AV69" s="209">
        <f t="shared" si="20"/>
        <v>2.4876</v>
      </c>
      <c r="AW69" s="209">
        <f t="shared" si="20"/>
        <v>2.4003999999999999</v>
      </c>
      <c r="AX69" s="209">
        <f t="shared" si="20"/>
        <v>2.2945000000000002</v>
      </c>
      <c r="AY69" s="209">
        <f t="shared" si="20"/>
        <v>2.2050999999999998</v>
      </c>
      <c r="AZ69" s="209">
        <f t="shared" si="20"/>
        <v>2.1223000000000001</v>
      </c>
      <c r="BA69" s="209">
        <f t="shared" si="20"/>
        <v>2.1539999999999999</v>
      </c>
      <c r="BB69" s="209">
        <f t="shared" si="20"/>
        <v>2.1328</v>
      </c>
      <c r="BC69" s="209">
        <f t="shared" si="20"/>
        <v>2.0488</v>
      </c>
      <c r="BD69" s="209">
        <f t="shared" si="20"/>
        <v>2.0950000000000002</v>
      </c>
      <c r="BE69" s="209">
        <f t="shared" si="20"/>
        <v>2.1223000000000001</v>
      </c>
      <c r="BF69" s="209">
        <f t="shared" si="20"/>
        <v>2.1328</v>
      </c>
      <c r="BG69" s="209">
        <f t="shared" si="20"/>
        <v>2.1646999999999998</v>
      </c>
      <c r="BH69" s="209">
        <f t="shared" si="20"/>
        <v>2.1086</v>
      </c>
      <c r="BI69" s="209">
        <f t="shared" si="20"/>
        <v>2.0783</v>
      </c>
      <c r="BJ69" s="209">
        <f t="shared" si="20"/>
        <v>2.0815999999999999</v>
      </c>
      <c r="BK69" s="209">
        <f t="shared" si="20"/>
        <v>2.0651000000000002</v>
      </c>
      <c r="BL69" s="209">
        <f t="shared" si="21"/>
        <v>1.9593</v>
      </c>
      <c r="BM69" s="209">
        <f t="shared" si="21"/>
        <v>1.8612</v>
      </c>
      <c r="BN69" s="209">
        <f t="shared" si="21"/>
        <v>1.8196000000000001</v>
      </c>
      <c r="BO69" s="209">
        <f t="shared" si="21"/>
        <v>1.7118</v>
      </c>
      <c r="BP69" s="209">
        <f t="shared" si="21"/>
        <v>1.6263000000000001</v>
      </c>
      <c r="BQ69" s="209">
        <f t="shared" si="21"/>
        <v>1.6852</v>
      </c>
      <c r="BR69" s="209">
        <f t="shared" si="21"/>
        <v>1.694</v>
      </c>
      <c r="BS69" s="209">
        <f t="shared" si="21"/>
        <v>1.6141000000000001</v>
      </c>
      <c r="BT69" s="209">
        <f t="shared" si="21"/>
        <v>1.5885</v>
      </c>
      <c r="BU69" s="209">
        <f t="shared" si="21"/>
        <v>1.6042000000000001</v>
      </c>
      <c r="BV69" s="209">
        <f t="shared" si="21"/>
        <v>1.5983000000000001</v>
      </c>
      <c r="BW69" s="209">
        <f t="shared" si="21"/>
        <v>1.5983000000000001</v>
      </c>
      <c r="BX69" s="209">
        <f t="shared" si="22"/>
        <v>1.6101000000000001</v>
      </c>
      <c r="BY69" s="209">
        <f t="shared" si="22"/>
        <v>1.5287999999999999</v>
      </c>
      <c r="BZ69" s="209">
        <f t="shared" si="22"/>
        <v>1.4376</v>
      </c>
      <c r="CA69" s="209">
        <f t="shared" si="22"/>
        <v>1.3914</v>
      </c>
      <c r="CB69" s="209">
        <f t="shared" si="22"/>
        <v>1.39</v>
      </c>
      <c r="CC69" s="209">
        <f t="shared" si="22"/>
        <v>1.3009999999999999</v>
      </c>
      <c r="CD69" s="209">
        <f t="shared" si="22"/>
        <v>1.0824</v>
      </c>
      <c r="CE69" s="209">
        <f t="shared" si="13"/>
        <v>1.0093000000000001</v>
      </c>
      <c r="CF69" s="209">
        <f t="shared" si="14"/>
        <v>1</v>
      </c>
    </row>
    <row r="70" spans="1:84" x14ac:dyDescent="0.2">
      <c r="A70" s="204">
        <v>2</v>
      </c>
      <c r="B70" s="205" t="s">
        <v>193</v>
      </c>
      <c r="C70" s="7"/>
      <c r="D70" s="1">
        <v>45</v>
      </c>
      <c r="E70" s="206">
        <v>55</v>
      </c>
      <c r="F70" s="208">
        <f t="shared" si="18"/>
        <v>0</v>
      </c>
      <c r="G70" s="208">
        <f t="shared" si="18"/>
        <v>0</v>
      </c>
      <c r="H70" s="208">
        <f t="shared" si="18"/>
        <v>0</v>
      </c>
      <c r="I70" s="208">
        <f t="shared" si="18"/>
        <v>10.496</v>
      </c>
      <c r="J70" s="209">
        <f t="shared" si="18"/>
        <v>11.0252</v>
      </c>
      <c r="K70" s="209">
        <f t="shared" si="18"/>
        <v>9.5071999999999992</v>
      </c>
      <c r="L70" s="209">
        <f t="shared" si="18"/>
        <v>8.9252000000000002</v>
      </c>
      <c r="M70" s="209">
        <f t="shared" si="18"/>
        <v>9.2393999999999998</v>
      </c>
      <c r="N70" s="209">
        <f t="shared" si="18"/>
        <v>9.1747999999999994</v>
      </c>
      <c r="O70" s="209">
        <f t="shared" si="18"/>
        <v>8.7467000000000006</v>
      </c>
      <c r="P70" s="209">
        <f t="shared" si="16"/>
        <v>8.5195000000000007</v>
      </c>
      <c r="Q70" s="209">
        <f t="shared" si="16"/>
        <v>8.1999999999999993</v>
      </c>
      <c r="R70" s="209">
        <f t="shared" si="16"/>
        <v>7.9515000000000002</v>
      </c>
      <c r="S70" s="209">
        <f t="shared" si="16"/>
        <v>7.3708</v>
      </c>
      <c r="T70" s="209">
        <f t="shared" si="16"/>
        <v>6.8333000000000004</v>
      </c>
      <c r="U70" s="209">
        <f t="shared" si="16"/>
        <v>6.3689</v>
      </c>
      <c r="V70" s="209">
        <f t="shared" si="16"/>
        <v>5.9908999999999999</v>
      </c>
      <c r="W70" s="209">
        <f t="shared" si="16"/>
        <v>5.7042999999999999</v>
      </c>
      <c r="X70" s="209">
        <f t="shared" si="16"/>
        <v>5.6308999999999996</v>
      </c>
      <c r="Y70" s="209">
        <f t="shared" si="16"/>
        <v>5.7544000000000004</v>
      </c>
      <c r="Z70" s="209">
        <f t="shared" si="16"/>
        <v>5.7293000000000003</v>
      </c>
      <c r="AA70" s="209">
        <f t="shared" si="16"/>
        <v>5.9908999999999999</v>
      </c>
      <c r="AB70" s="209">
        <f t="shared" si="16"/>
        <v>5.6551999999999998</v>
      </c>
      <c r="AC70" s="209">
        <f t="shared" si="16"/>
        <v>5.3992000000000004</v>
      </c>
      <c r="AD70" s="209">
        <f t="shared" si="16"/>
        <v>4.6360000000000001</v>
      </c>
      <c r="AE70" s="209">
        <f t="shared" si="16"/>
        <v>4.2736000000000001</v>
      </c>
      <c r="AF70" s="209">
        <f t="shared" si="19"/>
        <v>4.1387999999999998</v>
      </c>
      <c r="AG70" s="209">
        <f t="shared" si="19"/>
        <v>3.9758</v>
      </c>
      <c r="AH70" s="209">
        <f t="shared" si="19"/>
        <v>3.7273000000000001</v>
      </c>
      <c r="AI70" s="209">
        <f t="shared" si="19"/>
        <v>3.6648000000000001</v>
      </c>
      <c r="AJ70" s="209">
        <f t="shared" si="19"/>
        <v>3.5847000000000002</v>
      </c>
      <c r="AK70" s="209">
        <f t="shared" si="19"/>
        <v>3.4708999999999999</v>
      </c>
      <c r="AL70" s="209">
        <f t="shared" si="19"/>
        <v>3.28</v>
      </c>
      <c r="AM70" s="209">
        <f t="shared" si="19"/>
        <v>2.9817999999999998</v>
      </c>
      <c r="AN70" s="209">
        <f t="shared" si="19"/>
        <v>2.6996000000000002</v>
      </c>
      <c r="AO70" s="209">
        <f t="shared" si="19"/>
        <v>2.6240000000000001</v>
      </c>
      <c r="AP70" s="209">
        <f t="shared" si="19"/>
        <v>2.6776</v>
      </c>
      <c r="AQ70" s="209">
        <f t="shared" si="19"/>
        <v>2.6884999999999999</v>
      </c>
      <c r="AR70" s="209">
        <f t="shared" si="19"/>
        <v>2.6558999999999999</v>
      </c>
      <c r="AS70" s="209">
        <f t="shared" si="19"/>
        <v>2.6505000000000001</v>
      </c>
      <c r="AT70" s="209">
        <f t="shared" si="19"/>
        <v>2.5929000000000002</v>
      </c>
      <c r="AU70" s="209">
        <f t="shared" si="19"/>
        <v>2.5476000000000001</v>
      </c>
      <c r="AV70" s="209">
        <f t="shared" si="20"/>
        <v>2.5085999999999999</v>
      </c>
      <c r="AW70" s="209">
        <f t="shared" si="20"/>
        <v>2.4386999999999999</v>
      </c>
      <c r="AX70" s="209">
        <f t="shared" si="20"/>
        <v>2.2816999999999998</v>
      </c>
      <c r="AY70" s="209">
        <f t="shared" si="20"/>
        <v>2.1263999999999998</v>
      </c>
      <c r="AZ70" s="209">
        <f t="shared" si="20"/>
        <v>1.9970000000000001</v>
      </c>
      <c r="BA70" s="209">
        <f t="shared" si="20"/>
        <v>1.9408000000000001</v>
      </c>
      <c r="BB70" s="209">
        <f t="shared" si="20"/>
        <v>1.9209000000000001</v>
      </c>
      <c r="BC70" s="209">
        <f t="shared" si="20"/>
        <v>1.9014</v>
      </c>
      <c r="BD70" s="209">
        <f t="shared" si="20"/>
        <v>1.9351</v>
      </c>
      <c r="BE70" s="209">
        <f t="shared" si="20"/>
        <v>1.97</v>
      </c>
      <c r="BF70" s="209">
        <f t="shared" si="20"/>
        <v>2.0061</v>
      </c>
      <c r="BG70" s="209">
        <f t="shared" si="20"/>
        <v>2.0154000000000001</v>
      </c>
      <c r="BH70" s="209">
        <f t="shared" si="20"/>
        <v>2.0091999999999999</v>
      </c>
      <c r="BI70" s="209">
        <f t="shared" si="20"/>
        <v>2.0154000000000001</v>
      </c>
      <c r="BJ70" s="209">
        <f t="shared" si="20"/>
        <v>2.0185</v>
      </c>
      <c r="BK70" s="209">
        <f t="shared" si="20"/>
        <v>2.0278</v>
      </c>
      <c r="BL70" s="209">
        <f t="shared" si="21"/>
        <v>2.0278</v>
      </c>
      <c r="BM70" s="209">
        <f t="shared" si="21"/>
        <v>2.0247000000000002</v>
      </c>
      <c r="BN70" s="209">
        <f t="shared" si="21"/>
        <v>1.9759</v>
      </c>
      <c r="BO70" s="209">
        <f t="shared" si="21"/>
        <v>1.9180999999999999</v>
      </c>
      <c r="BP70" s="209">
        <f t="shared" si="21"/>
        <v>1.861</v>
      </c>
      <c r="BQ70" s="209">
        <f t="shared" si="21"/>
        <v>1.8298000000000001</v>
      </c>
      <c r="BR70" s="209">
        <f t="shared" si="21"/>
        <v>1.8222</v>
      </c>
      <c r="BS70" s="209">
        <f t="shared" si="21"/>
        <v>1.7875000000000001</v>
      </c>
      <c r="BT70" s="209">
        <f t="shared" si="21"/>
        <v>1.7423999999999999</v>
      </c>
      <c r="BU70" s="209">
        <f t="shared" si="21"/>
        <v>1.7128000000000001</v>
      </c>
      <c r="BV70" s="209">
        <f t="shared" si="21"/>
        <v>1.6863999999999999</v>
      </c>
      <c r="BW70" s="209">
        <f t="shared" si="21"/>
        <v>1.6545000000000001</v>
      </c>
      <c r="BX70" s="209">
        <f t="shared" si="22"/>
        <v>1.6277999999999999</v>
      </c>
      <c r="BY70" s="209">
        <f t="shared" si="22"/>
        <v>1.5712999999999999</v>
      </c>
      <c r="BZ70" s="209">
        <f t="shared" si="22"/>
        <v>1.4858</v>
      </c>
      <c r="CA70" s="209">
        <f t="shared" si="22"/>
        <v>1.4077</v>
      </c>
      <c r="CB70" s="209">
        <f t="shared" si="22"/>
        <v>1.3753</v>
      </c>
      <c r="CC70" s="209">
        <f t="shared" si="22"/>
        <v>1.3120000000000001</v>
      </c>
      <c r="CD70" s="209">
        <f t="shared" si="22"/>
        <v>1.1409</v>
      </c>
      <c r="CE70" s="209">
        <f t="shared" si="13"/>
        <v>1.0412999999999999</v>
      </c>
      <c r="CF70" s="209">
        <f t="shared" si="14"/>
        <v>1</v>
      </c>
    </row>
    <row r="71" spans="1:84" x14ac:dyDescent="0.2">
      <c r="A71" s="204">
        <v>3</v>
      </c>
      <c r="B71" s="205" t="s">
        <v>194</v>
      </c>
      <c r="C71" s="7"/>
      <c r="D71" s="1">
        <v>45</v>
      </c>
      <c r="E71" s="206">
        <v>55</v>
      </c>
      <c r="F71" s="208">
        <f t="shared" si="18"/>
        <v>0</v>
      </c>
      <c r="G71" s="208">
        <f t="shared" si="18"/>
        <v>0</v>
      </c>
      <c r="H71" s="208">
        <f t="shared" si="18"/>
        <v>0</v>
      </c>
      <c r="I71" s="208">
        <f t="shared" si="18"/>
        <v>9.0347000000000008</v>
      </c>
      <c r="J71" s="209">
        <f t="shared" si="18"/>
        <v>9.0978999999999992</v>
      </c>
      <c r="K71" s="209">
        <f t="shared" si="18"/>
        <v>7.6528999999999998</v>
      </c>
      <c r="L71" s="209">
        <f t="shared" si="18"/>
        <v>6.1951999999999998</v>
      </c>
      <c r="M71" s="209">
        <f t="shared" si="18"/>
        <v>6.1368</v>
      </c>
      <c r="N71" s="209">
        <f t="shared" si="18"/>
        <v>6.2248999999999999</v>
      </c>
      <c r="O71" s="209">
        <f t="shared" si="18"/>
        <v>5.9954000000000001</v>
      </c>
      <c r="P71" s="209">
        <f t="shared" si="16"/>
        <v>5.8341000000000003</v>
      </c>
      <c r="Q71" s="209">
        <f t="shared" si="16"/>
        <v>5.5598000000000001</v>
      </c>
      <c r="R71" s="209">
        <f t="shared" si="16"/>
        <v>5.4435000000000002</v>
      </c>
      <c r="S71" s="209">
        <f t="shared" si="16"/>
        <v>5.2885999999999997</v>
      </c>
      <c r="T71" s="209">
        <f t="shared" si="16"/>
        <v>5.1020000000000003</v>
      </c>
      <c r="U71" s="209">
        <f t="shared" si="16"/>
        <v>4.9656000000000002</v>
      </c>
      <c r="V71" s="209">
        <f t="shared" si="16"/>
        <v>4.8544999999999998</v>
      </c>
      <c r="W71" s="209">
        <f t="shared" si="16"/>
        <v>4.7656000000000001</v>
      </c>
      <c r="X71" s="209">
        <f t="shared" si="16"/>
        <v>4.7309000000000001</v>
      </c>
      <c r="Y71" s="209">
        <f t="shared" si="16"/>
        <v>4.8007</v>
      </c>
      <c r="Z71" s="209">
        <f t="shared" si="16"/>
        <v>4.7831000000000001</v>
      </c>
      <c r="AA71" s="209">
        <f t="shared" si="16"/>
        <v>5.0622999999999996</v>
      </c>
      <c r="AB71" s="209">
        <f t="shared" si="16"/>
        <v>4.9467999999999996</v>
      </c>
      <c r="AC71" s="209">
        <f t="shared" si="16"/>
        <v>4.7481999999999998</v>
      </c>
      <c r="AD71" s="209">
        <f t="shared" si="16"/>
        <v>4.2378</v>
      </c>
      <c r="AE71" s="209">
        <f t="shared" si="16"/>
        <v>4.0278999999999998</v>
      </c>
      <c r="AF71" s="209">
        <f t="shared" si="19"/>
        <v>3.9544000000000001</v>
      </c>
      <c r="AG71" s="209">
        <f t="shared" si="19"/>
        <v>3.7277999999999998</v>
      </c>
      <c r="AH71" s="209">
        <f t="shared" si="19"/>
        <v>3.3969</v>
      </c>
      <c r="AI71" s="209">
        <f t="shared" si="19"/>
        <v>3.4146999999999998</v>
      </c>
      <c r="AJ71" s="209">
        <f t="shared" si="19"/>
        <v>3.3359000000000001</v>
      </c>
      <c r="AK71" s="209">
        <f t="shared" si="19"/>
        <v>3.3104</v>
      </c>
      <c r="AL71" s="209">
        <f t="shared" si="19"/>
        <v>3.1732</v>
      </c>
      <c r="AM71" s="209">
        <f t="shared" si="19"/>
        <v>2.9839000000000002</v>
      </c>
      <c r="AN71" s="209">
        <f t="shared" si="19"/>
        <v>2.7917999999999998</v>
      </c>
      <c r="AO71" s="209">
        <f t="shared" si="19"/>
        <v>2.7275</v>
      </c>
      <c r="AP71" s="209">
        <f t="shared" si="19"/>
        <v>2.6177000000000001</v>
      </c>
      <c r="AQ71" s="209">
        <f t="shared" si="19"/>
        <v>2.6659999999999999</v>
      </c>
      <c r="AR71" s="209">
        <f t="shared" si="19"/>
        <v>2.6282999999999999</v>
      </c>
      <c r="AS71" s="209">
        <f t="shared" si="19"/>
        <v>2.556</v>
      </c>
      <c r="AT71" s="209">
        <f t="shared" si="19"/>
        <v>2.5019</v>
      </c>
      <c r="AU71" s="209">
        <f t="shared" si="19"/>
        <v>2.5261999999999998</v>
      </c>
      <c r="AV71" s="209">
        <f t="shared" si="20"/>
        <v>2.4876</v>
      </c>
      <c r="AW71" s="209">
        <f t="shared" si="20"/>
        <v>2.4003999999999999</v>
      </c>
      <c r="AX71" s="209">
        <f t="shared" si="20"/>
        <v>2.2945000000000002</v>
      </c>
      <c r="AY71" s="209">
        <f t="shared" si="20"/>
        <v>2.2050999999999998</v>
      </c>
      <c r="AZ71" s="209">
        <f t="shared" si="20"/>
        <v>2.1223000000000001</v>
      </c>
      <c r="BA71" s="209">
        <f t="shared" si="20"/>
        <v>2.1539999999999999</v>
      </c>
      <c r="BB71" s="209">
        <f t="shared" si="20"/>
        <v>2.1328</v>
      </c>
      <c r="BC71" s="209">
        <f t="shared" si="20"/>
        <v>2.0488</v>
      </c>
      <c r="BD71" s="209">
        <f t="shared" si="20"/>
        <v>2.0950000000000002</v>
      </c>
      <c r="BE71" s="209">
        <f t="shared" si="20"/>
        <v>2.1223000000000001</v>
      </c>
      <c r="BF71" s="209">
        <f t="shared" si="20"/>
        <v>2.1328</v>
      </c>
      <c r="BG71" s="209">
        <f t="shared" si="20"/>
        <v>2.1646999999999998</v>
      </c>
      <c r="BH71" s="209">
        <f t="shared" si="20"/>
        <v>2.1086</v>
      </c>
      <c r="BI71" s="209">
        <f t="shared" si="20"/>
        <v>2.0783</v>
      </c>
      <c r="BJ71" s="209">
        <f t="shared" si="20"/>
        <v>2.0815999999999999</v>
      </c>
      <c r="BK71" s="209">
        <f t="shared" si="20"/>
        <v>2.0651000000000002</v>
      </c>
      <c r="BL71" s="209">
        <f t="shared" si="21"/>
        <v>1.9593</v>
      </c>
      <c r="BM71" s="209">
        <f t="shared" si="21"/>
        <v>1.8612</v>
      </c>
      <c r="BN71" s="209">
        <f t="shared" si="21"/>
        <v>1.8196000000000001</v>
      </c>
      <c r="BO71" s="209">
        <f t="shared" si="21"/>
        <v>1.7118</v>
      </c>
      <c r="BP71" s="209">
        <f t="shared" si="21"/>
        <v>1.6263000000000001</v>
      </c>
      <c r="BQ71" s="209">
        <f t="shared" si="21"/>
        <v>1.6852</v>
      </c>
      <c r="BR71" s="209">
        <f t="shared" si="21"/>
        <v>1.694</v>
      </c>
      <c r="BS71" s="209">
        <f t="shared" si="21"/>
        <v>1.6141000000000001</v>
      </c>
      <c r="BT71" s="209">
        <f t="shared" si="21"/>
        <v>1.5885</v>
      </c>
      <c r="BU71" s="209">
        <f t="shared" si="21"/>
        <v>1.6042000000000001</v>
      </c>
      <c r="BV71" s="209">
        <f t="shared" si="21"/>
        <v>1.5983000000000001</v>
      </c>
      <c r="BW71" s="209">
        <f t="shared" si="21"/>
        <v>1.5983000000000001</v>
      </c>
      <c r="BX71" s="209">
        <f t="shared" si="22"/>
        <v>1.6101000000000001</v>
      </c>
      <c r="BY71" s="209">
        <f t="shared" si="22"/>
        <v>1.5287999999999999</v>
      </c>
      <c r="BZ71" s="209">
        <f t="shared" si="22"/>
        <v>1.4376</v>
      </c>
      <c r="CA71" s="209">
        <f t="shared" si="22"/>
        <v>1.3914</v>
      </c>
      <c r="CB71" s="209">
        <f t="shared" si="22"/>
        <v>1.39</v>
      </c>
      <c r="CC71" s="209">
        <f t="shared" si="22"/>
        <v>1.3009999999999999</v>
      </c>
      <c r="CD71" s="209">
        <f t="shared" si="22"/>
        <v>1.0824</v>
      </c>
      <c r="CE71" s="209">
        <f t="shared" si="13"/>
        <v>1.0093000000000001</v>
      </c>
      <c r="CF71" s="209">
        <f t="shared" si="14"/>
        <v>1</v>
      </c>
    </row>
    <row r="72" spans="1:84" x14ac:dyDescent="0.2">
      <c r="A72" s="204">
        <v>2</v>
      </c>
      <c r="B72" s="205" t="s">
        <v>195</v>
      </c>
      <c r="C72" s="7"/>
      <c r="D72" s="1">
        <v>45</v>
      </c>
      <c r="E72" s="206">
        <v>55</v>
      </c>
      <c r="F72" s="208">
        <f t="shared" si="18"/>
        <v>0</v>
      </c>
      <c r="G72" s="208">
        <f t="shared" si="18"/>
        <v>0</v>
      </c>
      <c r="H72" s="208">
        <f t="shared" si="18"/>
        <v>0</v>
      </c>
      <c r="I72" s="208">
        <f t="shared" si="18"/>
        <v>10.496</v>
      </c>
      <c r="J72" s="209">
        <f t="shared" si="18"/>
        <v>11.0252</v>
      </c>
      <c r="K72" s="209">
        <f t="shared" si="18"/>
        <v>9.5071999999999992</v>
      </c>
      <c r="L72" s="209">
        <f t="shared" si="18"/>
        <v>8.9252000000000002</v>
      </c>
      <c r="M72" s="209">
        <f t="shared" si="18"/>
        <v>9.2393999999999998</v>
      </c>
      <c r="N72" s="209">
        <f t="shared" si="18"/>
        <v>9.1747999999999994</v>
      </c>
      <c r="O72" s="209">
        <f t="shared" si="18"/>
        <v>8.7467000000000006</v>
      </c>
      <c r="P72" s="209">
        <f t="shared" si="16"/>
        <v>8.5195000000000007</v>
      </c>
      <c r="Q72" s="209">
        <f t="shared" si="16"/>
        <v>8.1999999999999993</v>
      </c>
      <c r="R72" s="209">
        <f t="shared" si="16"/>
        <v>7.9515000000000002</v>
      </c>
      <c r="S72" s="209">
        <f t="shared" si="16"/>
        <v>7.3708</v>
      </c>
      <c r="T72" s="209">
        <f t="shared" si="16"/>
        <v>6.8333000000000004</v>
      </c>
      <c r="U72" s="209">
        <f t="shared" si="16"/>
        <v>6.3689</v>
      </c>
      <c r="V72" s="209">
        <f t="shared" si="16"/>
        <v>5.9908999999999999</v>
      </c>
      <c r="W72" s="209">
        <f t="shared" si="16"/>
        <v>5.7042999999999999</v>
      </c>
      <c r="X72" s="209">
        <f t="shared" si="16"/>
        <v>5.6308999999999996</v>
      </c>
      <c r="Y72" s="209">
        <f t="shared" si="16"/>
        <v>5.7544000000000004</v>
      </c>
      <c r="Z72" s="209">
        <f t="shared" si="16"/>
        <v>5.7293000000000003</v>
      </c>
      <c r="AA72" s="209">
        <f t="shared" si="16"/>
        <v>5.9908999999999999</v>
      </c>
      <c r="AB72" s="209">
        <f t="shared" si="16"/>
        <v>5.6551999999999998</v>
      </c>
      <c r="AC72" s="209">
        <f t="shared" si="16"/>
        <v>5.3992000000000004</v>
      </c>
      <c r="AD72" s="209">
        <f t="shared" si="16"/>
        <v>4.6360000000000001</v>
      </c>
      <c r="AE72" s="209">
        <f t="shared" si="16"/>
        <v>4.2736000000000001</v>
      </c>
      <c r="AF72" s="209">
        <f t="shared" si="19"/>
        <v>4.1387999999999998</v>
      </c>
      <c r="AG72" s="209">
        <f t="shared" si="19"/>
        <v>3.9758</v>
      </c>
      <c r="AH72" s="209">
        <f t="shared" si="19"/>
        <v>3.7273000000000001</v>
      </c>
      <c r="AI72" s="209">
        <f t="shared" si="19"/>
        <v>3.6648000000000001</v>
      </c>
      <c r="AJ72" s="209">
        <f t="shared" si="19"/>
        <v>3.5847000000000002</v>
      </c>
      <c r="AK72" s="209">
        <f t="shared" si="19"/>
        <v>3.4708999999999999</v>
      </c>
      <c r="AL72" s="209">
        <f t="shared" si="19"/>
        <v>3.28</v>
      </c>
      <c r="AM72" s="209">
        <f t="shared" si="19"/>
        <v>2.9817999999999998</v>
      </c>
      <c r="AN72" s="209">
        <f t="shared" si="19"/>
        <v>2.6996000000000002</v>
      </c>
      <c r="AO72" s="209">
        <f t="shared" si="19"/>
        <v>2.6240000000000001</v>
      </c>
      <c r="AP72" s="209">
        <f t="shared" si="19"/>
        <v>2.6776</v>
      </c>
      <c r="AQ72" s="209">
        <f t="shared" si="19"/>
        <v>2.6884999999999999</v>
      </c>
      <c r="AR72" s="209">
        <f t="shared" si="19"/>
        <v>2.6558999999999999</v>
      </c>
      <c r="AS72" s="209">
        <f t="shared" si="19"/>
        <v>2.6505000000000001</v>
      </c>
      <c r="AT72" s="209">
        <f t="shared" si="19"/>
        <v>2.5929000000000002</v>
      </c>
      <c r="AU72" s="209">
        <f t="shared" si="19"/>
        <v>2.5476000000000001</v>
      </c>
      <c r="AV72" s="209">
        <f t="shared" si="20"/>
        <v>2.5085999999999999</v>
      </c>
      <c r="AW72" s="209">
        <f t="shared" si="20"/>
        <v>2.4386999999999999</v>
      </c>
      <c r="AX72" s="209">
        <f t="shared" si="20"/>
        <v>2.2816999999999998</v>
      </c>
      <c r="AY72" s="209">
        <f t="shared" si="20"/>
        <v>2.1263999999999998</v>
      </c>
      <c r="AZ72" s="209">
        <f t="shared" si="20"/>
        <v>1.9970000000000001</v>
      </c>
      <c r="BA72" s="209">
        <f t="shared" si="20"/>
        <v>1.9408000000000001</v>
      </c>
      <c r="BB72" s="209">
        <f t="shared" si="20"/>
        <v>1.9209000000000001</v>
      </c>
      <c r="BC72" s="209">
        <f t="shared" si="20"/>
        <v>1.9014</v>
      </c>
      <c r="BD72" s="209">
        <f t="shared" si="20"/>
        <v>1.9351</v>
      </c>
      <c r="BE72" s="209">
        <f t="shared" si="20"/>
        <v>1.97</v>
      </c>
      <c r="BF72" s="209">
        <f t="shared" si="20"/>
        <v>2.0061</v>
      </c>
      <c r="BG72" s="209">
        <f t="shared" si="20"/>
        <v>2.0154000000000001</v>
      </c>
      <c r="BH72" s="209">
        <f t="shared" si="20"/>
        <v>2.0091999999999999</v>
      </c>
      <c r="BI72" s="209">
        <f t="shared" si="20"/>
        <v>2.0154000000000001</v>
      </c>
      <c r="BJ72" s="209">
        <f t="shared" si="20"/>
        <v>2.0185</v>
      </c>
      <c r="BK72" s="209">
        <f t="shared" si="20"/>
        <v>2.0278</v>
      </c>
      <c r="BL72" s="209">
        <f t="shared" si="21"/>
        <v>2.0278</v>
      </c>
      <c r="BM72" s="209">
        <f t="shared" si="21"/>
        <v>2.0247000000000002</v>
      </c>
      <c r="BN72" s="209">
        <f t="shared" si="21"/>
        <v>1.9759</v>
      </c>
      <c r="BO72" s="209">
        <f t="shared" si="21"/>
        <v>1.9180999999999999</v>
      </c>
      <c r="BP72" s="209">
        <f t="shared" si="21"/>
        <v>1.861</v>
      </c>
      <c r="BQ72" s="209">
        <f t="shared" si="21"/>
        <v>1.8298000000000001</v>
      </c>
      <c r="BR72" s="209">
        <f t="shared" si="21"/>
        <v>1.8222</v>
      </c>
      <c r="BS72" s="209">
        <f t="shared" si="21"/>
        <v>1.7875000000000001</v>
      </c>
      <c r="BT72" s="209">
        <f t="shared" si="21"/>
        <v>1.7423999999999999</v>
      </c>
      <c r="BU72" s="209">
        <f t="shared" si="21"/>
        <v>1.7128000000000001</v>
      </c>
      <c r="BV72" s="209">
        <f t="shared" si="21"/>
        <v>1.6863999999999999</v>
      </c>
      <c r="BW72" s="209">
        <f t="shared" si="21"/>
        <v>1.6545000000000001</v>
      </c>
      <c r="BX72" s="209">
        <f t="shared" si="22"/>
        <v>1.6277999999999999</v>
      </c>
      <c r="BY72" s="209">
        <f t="shared" si="22"/>
        <v>1.5712999999999999</v>
      </c>
      <c r="BZ72" s="209">
        <f t="shared" si="22"/>
        <v>1.4858</v>
      </c>
      <c r="CA72" s="209">
        <f t="shared" si="22"/>
        <v>1.4077</v>
      </c>
      <c r="CB72" s="209">
        <f t="shared" si="22"/>
        <v>1.3753</v>
      </c>
      <c r="CC72" s="209">
        <f t="shared" si="22"/>
        <v>1.3120000000000001</v>
      </c>
      <c r="CD72" s="209">
        <f t="shared" si="22"/>
        <v>1.1409</v>
      </c>
      <c r="CE72" s="209">
        <f t="shared" si="13"/>
        <v>1.0412999999999999</v>
      </c>
      <c r="CF72" s="209">
        <f t="shared" si="14"/>
        <v>1</v>
      </c>
    </row>
    <row r="73" spans="1:84" x14ac:dyDescent="0.2">
      <c r="A73" s="204">
        <v>2</v>
      </c>
      <c r="B73" s="205" t="s">
        <v>196</v>
      </c>
      <c r="C73" s="7"/>
      <c r="D73" s="1">
        <v>45</v>
      </c>
      <c r="E73" s="206">
        <v>55</v>
      </c>
      <c r="F73" s="208">
        <f t="shared" si="18"/>
        <v>0</v>
      </c>
      <c r="G73" s="208">
        <f t="shared" si="18"/>
        <v>0</v>
      </c>
      <c r="H73" s="208">
        <f t="shared" si="18"/>
        <v>0</v>
      </c>
      <c r="I73" s="208">
        <f t="shared" si="18"/>
        <v>10.496</v>
      </c>
      <c r="J73" s="209">
        <f t="shared" si="18"/>
        <v>11.0252</v>
      </c>
      <c r="K73" s="209">
        <f t="shared" si="18"/>
        <v>9.5071999999999992</v>
      </c>
      <c r="L73" s="209">
        <f t="shared" si="18"/>
        <v>8.9252000000000002</v>
      </c>
      <c r="M73" s="209">
        <f t="shared" si="18"/>
        <v>9.2393999999999998</v>
      </c>
      <c r="N73" s="209">
        <f t="shared" si="18"/>
        <v>9.1747999999999994</v>
      </c>
      <c r="O73" s="209">
        <f t="shared" si="18"/>
        <v>8.7467000000000006</v>
      </c>
      <c r="P73" s="209">
        <f t="shared" si="16"/>
        <v>8.5195000000000007</v>
      </c>
      <c r="Q73" s="209">
        <f t="shared" si="16"/>
        <v>8.1999999999999993</v>
      </c>
      <c r="R73" s="209">
        <f t="shared" si="16"/>
        <v>7.9515000000000002</v>
      </c>
      <c r="S73" s="209">
        <f t="shared" si="16"/>
        <v>7.3708</v>
      </c>
      <c r="T73" s="209">
        <f t="shared" si="16"/>
        <v>6.8333000000000004</v>
      </c>
      <c r="U73" s="209">
        <f t="shared" si="16"/>
        <v>6.3689</v>
      </c>
      <c r="V73" s="209">
        <f t="shared" si="16"/>
        <v>5.9908999999999999</v>
      </c>
      <c r="W73" s="209">
        <f t="shared" si="16"/>
        <v>5.7042999999999999</v>
      </c>
      <c r="X73" s="209">
        <f t="shared" si="16"/>
        <v>5.6308999999999996</v>
      </c>
      <c r="Y73" s="209">
        <f t="shared" si="16"/>
        <v>5.7544000000000004</v>
      </c>
      <c r="Z73" s="209">
        <f t="shared" si="16"/>
        <v>5.7293000000000003</v>
      </c>
      <c r="AA73" s="209">
        <f t="shared" si="16"/>
        <v>5.9908999999999999</v>
      </c>
      <c r="AB73" s="209">
        <f t="shared" si="16"/>
        <v>5.6551999999999998</v>
      </c>
      <c r="AC73" s="209">
        <f t="shared" si="16"/>
        <v>5.3992000000000004</v>
      </c>
      <c r="AD73" s="209">
        <f t="shared" si="16"/>
        <v>4.6360000000000001</v>
      </c>
      <c r="AE73" s="209">
        <f t="shared" si="16"/>
        <v>4.2736000000000001</v>
      </c>
      <c r="AF73" s="209">
        <f t="shared" si="19"/>
        <v>4.1387999999999998</v>
      </c>
      <c r="AG73" s="209">
        <f t="shared" si="19"/>
        <v>3.9758</v>
      </c>
      <c r="AH73" s="209">
        <f t="shared" si="19"/>
        <v>3.7273000000000001</v>
      </c>
      <c r="AI73" s="209">
        <f t="shared" si="19"/>
        <v>3.6648000000000001</v>
      </c>
      <c r="AJ73" s="209">
        <f t="shared" si="19"/>
        <v>3.5847000000000002</v>
      </c>
      <c r="AK73" s="209">
        <f t="shared" si="19"/>
        <v>3.4708999999999999</v>
      </c>
      <c r="AL73" s="209">
        <f t="shared" si="19"/>
        <v>3.28</v>
      </c>
      <c r="AM73" s="209">
        <f t="shared" si="19"/>
        <v>2.9817999999999998</v>
      </c>
      <c r="AN73" s="209">
        <f t="shared" si="19"/>
        <v>2.6996000000000002</v>
      </c>
      <c r="AO73" s="209">
        <f t="shared" si="19"/>
        <v>2.6240000000000001</v>
      </c>
      <c r="AP73" s="209">
        <f t="shared" si="19"/>
        <v>2.6776</v>
      </c>
      <c r="AQ73" s="209">
        <f t="shared" si="19"/>
        <v>2.6884999999999999</v>
      </c>
      <c r="AR73" s="209">
        <f t="shared" si="19"/>
        <v>2.6558999999999999</v>
      </c>
      <c r="AS73" s="209">
        <f t="shared" si="19"/>
        <v>2.6505000000000001</v>
      </c>
      <c r="AT73" s="209">
        <f t="shared" si="19"/>
        <v>2.5929000000000002</v>
      </c>
      <c r="AU73" s="209">
        <f t="shared" si="19"/>
        <v>2.5476000000000001</v>
      </c>
      <c r="AV73" s="209">
        <f t="shared" si="20"/>
        <v>2.5085999999999999</v>
      </c>
      <c r="AW73" s="209">
        <f t="shared" si="20"/>
        <v>2.4386999999999999</v>
      </c>
      <c r="AX73" s="209">
        <f t="shared" si="20"/>
        <v>2.2816999999999998</v>
      </c>
      <c r="AY73" s="209">
        <f t="shared" si="20"/>
        <v>2.1263999999999998</v>
      </c>
      <c r="AZ73" s="209">
        <f t="shared" si="20"/>
        <v>1.9970000000000001</v>
      </c>
      <c r="BA73" s="209">
        <f t="shared" si="20"/>
        <v>1.9408000000000001</v>
      </c>
      <c r="BB73" s="209">
        <f t="shared" si="20"/>
        <v>1.9209000000000001</v>
      </c>
      <c r="BC73" s="209">
        <f t="shared" si="20"/>
        <v>1.9014</v>
      </c>
      <c r="BD73" s="209">
        <f t="shared" si="20"/>
        <v>1.9351</v>
      </c>
      <c r="BE73" s="209">
        <f t="shared" si="20"/>
        <v>1.97</v>
      </c>
      <c r="BF73" s="209">
        <f t="shared" si="20"/>
        <v>2.0061</v>
      </c>
      <c r="BG73" s="209">
        <f t="shared" si="20"/>
        <v>2.0154000000000001</v>
      </c>
      <c r="BH73" s="209">
        <f t="shared" si="20"/>
        <v>2.0091999999999999</v>
      </c>
      <c r="BI73" s="209">
        <f t="shared" si="20"/>
        <v>2.0154000000000001</v>
      </c>
      <c r="BJ73" s="209">
        <f t="shared" si="20"/>
        <v>2.0185</v>
      </c>
      <c r="BK73" s="209">
        <f t="shared" si="20"/>
        <v>2.0278</v>
      </c>
      <c r="BL73" s="209">
        <f t="shared" si="21"/>
        <v>2.0278</v>
      </c>
      <c r="BM73" s="209">
        <f t="shared" si="21"/>
        <v>2.0247000000000002</v>
      </c>
      <c r="BN73" s="209">
        <f t="shared" si="21"/>
        <v>1.9759</v>
      </c>
      <c r="BO73" s="209">
        <f t="shared" si="21"/>
        <v>1.9180999999999999</v>
      </c>
      <c r="BP73" s="209">
        <f t="shared" si="21"/>
        <v>1.861</v>
      </c>
      <c r="BQ73" s="209">
        <f t="shared" si="21"/>
        <v>1.8298000000000001</v>
      </c>
      <c r="BR73" s="209">
        <f t="shared" si="21"/>
        <v>1.8222</v>
      </c>
      <c r="BS73" s="209">
        <f t="shared" si="21"/>
        <v>1.7875000000000001</v>
      </c>
      <c r="BT73" s="209">
        <f t="shared" si="21"/>
        <v>1.7423999999999999</v>
      </c>
      <c r="BU73" s="209">
        <f t="shared" si="21"/>
        <v>1.7128000000000001</v>
      </c>
      <c r="BV73" s="209">
        <f t="shared" si="21"/>
        <v>1.6863999999999999</v>
      </c>
      <c r="BW73" s="209">
        <f t="shared" si="21"/>
        <v>1.6545000000000001</v>
      </c>
      <c r="BX73" s="209">
        <f t="shared" si="22"/>
        <v>1.6277999999999999</v>
      </c>
      <c r="BY73" s="209">
        <f t="shared" si="22"/>
        <v>1.5712999999999999</v>
      </c>
      <c r="BZ73" s="209">
        <f t="shared" si="22"/>
        <v>1.4858</v>
      </c>
      <c r="CA73" s="209">
        <f t="shared" si="22"/>
        <v>1.4077</v>
      </c>
      <c r="CB73" s="209">
        <f t="shared" si="22"/>
        <v>1.3753</v>
      </c>
      <c r="CC73" s="209">
        <f t="shared" si="22"/>
        <v>1.3120000000000001</v>
      </c>
      <c r="CD73" s="209">
        <f t="shared" si="22"/>
        <v>1.1409</v>
      </c>
      <c r="CE73" s="209">
        <f t="shared" si="13"/>
        <v>1.0412999999999999</v>
      </c>
      <c r="CF73" s="209">
        <f t="shared" si="14"/>
        <v>1</v>
      </c>
    </row>
    <row r="74" spans="1:84" x14ac:dyDescent="0.2">
      <c r="A74" s="204">
        <v>2</v>
      </c>
      <c r="B74" s="205" t="s">
        <v>197</v>
      </c>
      <c r="C74" s="7"/>
      <c r="D74" s="1">
        <v>45</v>
      </c>
      <c r="E74" s="206">
        <v>55</v>
      </c>
      <c r="F74" s="208">
        <f t="shared" si="18"/>
        <v>0</v>
      </c>
      <c r="G74" s="208">
        <f t="shared" si="18"/>
        <v>0</v>
      </c>
      <c r="H74" s="208">
        <f t="shared" si="18"/>
        <v>0</v>
      </c>
      <c r="I74" s="208">
        <f t="shared" si="18"/>
        <v>10.496</v>
      </c>
      <c r="J74" s="209">
        <f t="shared" si="18"/>
        <v>11.0252</v>
      </c>
      <c r="K74" s="209">
        <f t="shared" si="18"/>
        <v>9.5071999999999992</v>
      </c>
      <c r="L74" s="209">
        <f t="shared" si="18"/>
        <v>8.9252000000000002</v>
      </c>
      <c r="M74" s="209">
        <f t="shared" si="18"/>
        <v>9.2393999999999998</v>
      </c>
      <c r="N74" s="209">
        <f t="shared" si="18"/>
        <v>9.1747999999999994</v>
      </c>
      <c r="O74" s="209">
        <f t="shared" si="18"/>
        <v>8.7467000000000006</v>
      </c>
      <c r="P74" s="209">
        <f t="shared" si="16"/>
        <v>8.5195000000000007</v>
      </c>
      <c r="Q74" s="209">
        <f t="shared" si="16"/>
        <v>8.1999999999999993</v>
      </c>
      <c r="R74" s="209">
        <f t="shared" si="16"/>
        <v>7.9515000000000002</v>
      </c>
      <c r="S74" s="209">
        <f t="shared" si="16"/>
        <v>7.3708</v>
      </c>
      <c r="T74" s="209">
        <f t="shared" si="16"/>
        <v>6.8333000000000004</v>
      </c>
      <c r="U74" s="209">
        <f t="shared" si="16"/>
        <v>6.3689</v>
      </c>
      <c r="V74" s="209">
        <f t="shared" si="16"/>
        <v>5.9908999999999999</v>
      </c>
      <c r="W74" s="209">
        <f t="shared" si="16"/>
        <v>5.7042999999999999</v>
      </c>
      <c r="X74" s="209">
        <f t="shared" si="16"/>
        <v>5.6308999999999996</v>
      </c>
      <c r="Y74" s="209">
        <f t="shared" si="16"/>
        <v>5.7544000000000004</v>
      </c>
      <c r="Z74" s="209">
        <f t="shared" si="16"/>
        <v>5.7293000000000003</v>
      </c>
      <c r="AA74" s="209">
        <f t="shared" si="16"/>
        <v>5.9908999999999999</v>
      </c>
      <c r="AB74" s="209">
        <f t="shared" si="16"/>
        <v>5.6551999999999998</v>
      </c>
      <c r="AC74" s="209">
        <f t="shared" si="16"/>
        <v>5.3992000000000004</v>
      </c>
      <c r="AD74" s="209">
        <f t="shared" si="16"/>
        <v>4.6360000000000001</v>
      </c>
      <c r="AE74" s="209">
        <f t="shared" si="16"/>
        <v>4.2736000000000001</v>
      </c>
      <c r="AF74" s="209">
        <f t="shared" si="19"/>
        <v>4.1387999999999998</v>
      </c>
      <c r="AG74" s="209">
        <f t="shared" si="19"/>
        <v>3.9758</v>
      </c>
      <c r="AH74" s="209">
        <f t="shared" si="19"/>
        <v>3.7273000000000001</v>
      </c>
      <c r="AI74" s="209">
        <f t="shared" si="19"/>
        <v>3.6648000000000001</v>
      </c>
      <c r="AJ74" s="209">
        <f t="shared" si="19"/>
        <v>3.5847000000000002</v>
      </c>
      <c r="AK74" s="209">
        <f t="shared" si="19"/>
        <v>3.4708999999999999</v>
      </c>
      <c r="AL74" s="209">
        <f t="shared" si="19"/>
        <v>3.28</v>
      </c>
      <c r="AM74" s="209">
        <f t="shared" si="19"/>
        <v>2.9817999999999998</v>
      </c>
      <c r="AN74" s="209">
        <f t="shared" si="19"/>
        <v>2.6996000000000002</v>
      </c>
      <c r="AO74" s="209">
        <f t="shared" si="19"/>
        <v>2.6240000000000001</v>
      </c>
      <c r="AP74" s="209">
        <f t="shared" si="19"/>
        <v>2.6776</v>
      </c>
      <c r="AQ74" s="209">
        <f t="shared" si="19"/>
        <v>2.6884999999999999</v>
      </c>
      <c r="AR74" s="209">
        <f t="shared" si="19"/>
        <v>2.6558999999999999</v>
      </c>
      <c r="AS74" s="209">
        <f t="shared" si="19"/>
        <v>2.6505000000000001</v>
      </c>
      <c r="AT74" s="209">
        <f t="shared" si="19"/>
        <v>2.5929000000000002</v>
      </c>
      <c r="AU74" s="209">
        <f t="shared" si="19"/>
        <v>2.5476000000000001</v>
      </c>
      <c r="AV74" s="209">
        <f t="shared" si="20"/>
        <v>2.5085999999999999</v>
      </c>
      <c r="AW74" s="209">
        <f t="shared" si="20"/>
        <v>2.4386999999999999</v>
      </c>
      <c r="AX74" s="209">
        <f t="shared" si="20"/>
        <v>2.2816999999999998</v>
      </c>
      <c r="AY74" s="209">
        <f t="shared" si="20"/>
        <v>2.1263999999999998</v>
      </c>
      <c r="AZ74" s="209">
        <f t="shared" si="20"/>
        <v>1.9970000000000001</v>
      </c>
      <c r="BA74" s="209">
        <f t="shared" si="20"/>
        <v>1.9408000000000001</v>
      </c>
      <c r="BB74" s="209">
        <f t="shared" si="20"/>
        <v>1.9209000000000001</v>
      </c>
      <c r="BC74" s="209">
        <f t="shared" si="20"/>
        <v>1.9014</v>
      </c>
      <c r="BD74" s="209">
        <f t="shared" si="20"/>
        <v>1.9351</v>
      </c>
      <c r="BE74" s="209">
        <f t="shared" si="20"/>
        <v>1.97</v>
      </c>
      <c r="BF74" s="209">
        <f t="shared" si="20"/>
        <v>2.0061</v>
      </c>
      <c r="BG74" s="209">
        <f t="shared" si="20"/>
        <v>2.0154000000000001</v>
      </c>
      <c r="BH74" s="209">
        <f t="shared" si="20"/>
        <v>2.0091999999999999</v>
      </c>
      <c r="BI74" s="209">
        <f t="shared" si="20"/>
        <v>2.0154000000000001</v>
      </c>
      <c r="BJ74" s="209">
        <f t="shared" si="20"/>
        <v>2.0185</v>
      </c>
      <c r="BK74" s="209">
        <f t="shared" si="20"/>
        <v>2.0278</v>
      </c>
      <c r="BL74" s="209">
        <f t="shared" si="21"/>
        <v>2.0278</v>
      </c>
      <c r="BM74" s="209">
        <f t="shared" si="21"/>
        <v>2.0247000000000002</v>
      </c>
      <c r="BN74" s="209">
        <f t="shared" si="21"/>
        <v>1.9759</v>
      </c>
      <c r="BO74" s="209">
        <f t="shared" si="21"/>
        <v>1.9180999999999999</v>
      </c>
      <c r="BP74" s="209">
        <f t="shared" si="21"/>
        <v>1.861</v>
      </c>
      <c r="BQ74" s="209">
        <f t="shared" si="21"/>
        <v>1.8298000000000001</v>
      </c>
      <c r="BR74" s="209">
        <f t="shared" si="21"/>
        <v>1.8222</v>
      </c>
      <c r="BS74" s="209">
        <f t="shared" si="21"/>
        <v>1.7875000000000001</v>
      </c>
      <c r="BT74" s="209">
        <f t="shared" si="21"/>
        <v>1.7423999999999999</v>
      </c>
      <c r="BU74" s="209">
        <f t="shared" si="21"/>
        <v>1.7128000000000001</v>
      </c>
      <c r="BV74" s="209">
        <f t="shared" si="21"/>
        <v>1.6863999999999999</v>
      </c>
      <c r="BW74" s="209">
        <f t="shared" si="21"/>
        <v>1.6545000000000001</v>
      </c>
      <c r="BX74" s="209">
        <f t="shared" si="22"/>
        <v>1.6277999999999999</v>
      </c>
      <c r="BY74" s="209">
        <f t="shared" si="22"/>
        <v>1.5712999999999999</v>
      </c>
      <c r="BZ74" s="209">
        <f t="shared" si="22"/>
        <v>1.4858</v>
      </c>
      <c r="CA74" s="209">
        <f t="shared" si="22"/>
        <v>1.4077</v>
      </c>
      <c r="CB74" s="209">
        <f t="shared" si="22"/>
        <v>1.3753</v>
      </c>
      <c r="CC74" s="209">
        <f t="shared" si="22"/>
        <v>1.3120000000000001</v>
      </c>
      <c r="CD74" s="209">
        <f t="shared" si="22"/>
        <v>1.1409</v>
      </c>
      <c r="CE74" s="209">
        <f t="shared" si="13"/>
        <v>1.0412999999999999</v>
      </c>
      <c r="CF74" s="209">
        <f t="shared" si="14"/>
        <v>1</v>
      </c>
    </row>
    <row r="75" spans="1:84" x14ac:dyDescent="0.2">
      <c r="A75" s="204">
        <v>2</v>
      </c>
      <c r="B75" s="205" t="s">
        <v>198</v>
      </c>
      <c r="C75" s="7"/>
      <c r="D75" s="1">
        <v>30</v>
      </c>
      <c r="E75" s="206">
        <v>40</v>
      </c>
      <c r="F75" s="208">
        <f t="shared" si="18"/>
        <v>0</v>
      </c>
      <c r="G75" s="208">
        <f t="shared" si="18"/>
        <v>0</v>
      </c>
      <c r="H75" s="208">
        <f t="shared" si="18"/>
        <v>0</v>
      </c>
      <c r="I75" s="208">
        <f t="shared" si="18"/>
        <v>10.496</v>
      </c>
      <c r="J75" s="209">
        <f t="shared" si="18"/>
        <v>11.0252</v>
      </c>
      <c r="K75" s="209">
        <f t="shared" si="18"/>
        <v>9.5071999999999992</v>
      </c>
      <c r="L75" s="209">
        <f t="shared" si="18"/>
        <v>8.9252000000000002</v>
      </c>
      <c r="M75" s="209">
        <f t="shared" si="18"/>
        <v>9.2393999999999998</v>
      </c>
      <c r="N75" s="209">
        <f t="shared" si="18"/>
        <v>9.1747999999999994</v>
      </c>
      <c r="O75" s="209">
        <f t="shared" si="18"/>
        <v>8.7467000000000006</v>
      </c>
      <c r="P75" s="209">
        <f t="shared" si="16"/>
        <v>8.5195000000000007</v>
      </c>
      <c r="Q75" s="209">
        <f t="shared" si="16"/>
        <v>8.1999999999999993</v>
      </c>
      <c r="R75" s="209">
        <f t="shared" si="16"/>
        <v>7.9515000000000002</v>
      </c>
      <c r="S75" s="209">
        <f t="shared" si="16"/>
        <v>7.3708</v>
      </c>
      <c r="T75" s="209">
        <f t="shared" si="16"/>
        <v>6.8333000000000004</v>
      </c>
      <c r="U75" s="209">
        <f t="shared" si="16"/>
        <v>6.3689</v>
      </c>
      <c r="V75" s="209">
        <f t="shared" si="16"/>
        <v>5.9908999999999999</v>
      </c>
      <c r="W75" s="209">
        <f t="shared" si="16"/>
        <v>5.7042999999999999</v>
      </c>
      <c r="X75" s="209">
        <f t="shared" si="16"/>
        <v>5.6308999999999996</v>
      </c>
      <c r="Y75" s="209">
        <f t="shared" si="16"/>
        <v>5.7544000000000004</v>
      </c>
      <c r="Z75" s="209">
        <f t="shared" si="16"/>
        <v>5.7293000000000003</v>
      </c>
      <c r="AA75" s="209">
        <f t="shared" si="16"/>
        <v>5.9908999999999999</v>
      </c>
      <c r="AB75" s="209">
        <f t="shared" si="16"/>
        <v>5.6551999999999998</v>
      </c>
      <c r="AC75" s="209">
        <f t="shared" si="16"/>
        <v>5.3992000000000004</v>
      </c>
      <c r="AD75" s="209">
        <f t="shared" si="16"/>
        <v>4.6360000000000001</v>
      </c>
      <c r="AE75" s="209">
        <f t="shared" si="16"/>
        <v>4.2736000000000001</v>
      </c>
      <c r="AF75" s="209">
        <f t="shared" si="19"/>
        <v>4.1387999999999998</v>
      </c>
      <c r="AG75" s="209">
        <f t="shared" si="19"/>
        <v>3.9758</v>
      </c>
      <c r="AH75" s="209">
        <f t="shared" si="19"/>
        <v>3.7273000000000001</v>
      </c>
      <c r="AI75" s="209">
        <f t="shared" si="19"/>
        <v>3.6648000000000001</v>
      </c>
      <c r="AJ75" s="209">
        <f t="shared" si="19"/>
        <v>3.5847000000000002</v>
      </c>
      <c r="AK75" s="209">
        <f t="shared" si="19"/>
        <v>3.4708999999999999</v>
      </c>
      <c r="AL75" s="209">
        <f t="shared" si="19"/>
        <v>3.28</v>
      </c>
      <c r="AM75" s="209">
        <f t="shared" si="19"/>
        <v>2.9817999999999998</v>
      </c>
      <c r="AN75" s="209">
        <f t="shared" si="19"/>
        <v>2.6996000000000002</v>
      </c>
      <c r="AO75" s="209">
        <f t="shared" si="19"/>
        <v>2.6240000000000001</v>
      </c>
      <c r="AP75" s="209">
        <f t="shared" si="19"/>
        <v>2.6776</v>
      </c>
      <c r="AQ75" s="209">
        <f t="shared" si="19"/>
        <v>2.6884999999999999</v>
      </c>
      <c r="AR75" s="209">
        <f t="shared" si="19"/>
        <v>2.6558999999999999</v>
      </c>
      <c r="AS75" s="209">
        <f t="shared" si="19"/>
        <v>2.6505000000000001</v>
      </c>
      <c r="AT75" s="209">
        <f t="shared" si="19"/>
        <v>2.5929000000000002</v>
      </c>
      <c r="AU75" s="209">
        <f t="shared" si="19"/>
        <v>2.5476000000000001</v>
      </c>
      <c r="AV75" s="209">
        <f t="shared" si="20"/>
        <v>2.5085999999999999</v>
      </c>
      <c r="AW75" s="209">
        <f t="shared" si="20"/>
        <v>2.4386999999999999</v>
      </c>
      <c r="AX75" s="209">
        <f t="shared" si="20"/>
        <v>2.2816999999999998</v>
      </c>
      <c r="AY75" s="209">
        <f t="shared" si="20"/>
        <v>2.1263999999999998</v>
      </c>
      <c r="AZ75" s="209">
        <f t="shared" si="20"/>
        <v>1.9970000000000001</v>
      </c>
      <c r="BA75" s="209">
        <f t="shared" si="20"/>
        <v>1.9408000000000001</v>
      </c>
      <c r="BB75" s="209">
        <f t="shared" si="20"/>
        <v>1.9209000000000001</v>
      </c>
      <c r="BC75" s="209">
        <f t="shared" si="20"/>
        <v>1.9014</v>
      </c>
      <c r="BD75" s="209">
        <f t="shared" si="20"/>
        <v>1.9351</v>
      </c>
      <c r="BE75" s="209">
        <f t="shared" si="20"/>
        <v>1.97</v>
      </c>
      <c r="BF75" s="209">
        <f t="shared" si="20"/>
        <v>2.0061</v>
      </c>
      <c r="BG75" s="209">
        <f t="shared" si="20"/>
        <v>2.0154000000000001</v>
      </c>
      <c r="BH75" s="209">
        <f t="shared" si="20"/>
        <v>2.0091999999999999</v>
      </c>
      <c r="BI75" s="209">
        <f t="shared" si="20"/>
        <v>2.0154000000000001</v>
      </c>
      <c r="BJ75" s="209">
        <f t="shared" si="20"/>
        <v>2.0185</v>
      </c>
      <c r="BK75" s="209">
        <f t="shared" si="20"/>
        <v>2.0278</v>
      </c>
      <c r="BL75" s="209">
        <f t="shared" si="21"/>
        <v>2.0278</v>
      </c>
      <c r="BM75" s="209">
        <f t="shared" si="21"/>
        <v>2.0247000000000002</v>
      </c>
      <c r="BN75" s="209">
        <f t="shared" si="21"/>
        <v>1.9759</v>
      </c>
      <c r="BO75" s="209">
        <f t="shared" si="21"/>
        <v>1.9180999999999999</v>
      </c>
      <c r="BP75" s="209">
        <f t="shared" si="21"/>
        <v>1.861</v>
      </c>
      <c r="BQ75" s="209">
        <f t="shared" si="21"/>
        <v>1.8298000000000001</v>
      </c>
      <c r="BR75" s="209">
        <f t="shared" si="21"/>
        <v>1.8222</v>
      </c>
      <c r="BS75" s="209">
        <f t="shared" si="21"/>
        <v>1.7875000000000001</v>
      </c>
      <c r="BT75" s="209">
        <f t="shared" si="21"/>
        <v>1.7423999999999999</v>
      </c>
      <c r="BU75" s="209">
        <f t="shared" si="21"/>
        <v>1.7128000000000001</v>
      </c>
      <c r="BV75" s="209">
        <f t="shared" si="21"/>
        <v>1.6863999999999999</v>
      </c>
      <c r="BW75" s="209">
        <f t="shared" si="21"/>
        <v>1.6545000000000001</v>
      </c>
      <c r="BX75" s="209">
        <f t="shared" si="22"/>
        <v>1.6277999999999999</v>
      </c>
      <c r="BY75" s="209">
        <f t="shared" si="22"/>
        <v>1.5712999999999999</v>
      </c>
      <c r="BZ75" s="209">
        <f t="shared" si="22"/>
        <v>1.4858</v>
      </c>
      <c r="CA75" s="209">
        <f t="shared" si="22"/>
        <v>1.4077</v>
      </c>
      <c r="CB75" s="209">
        <f t="shared" si="22"/>
        <v>1.3753</v>
      </c>
      <c r="CC75" s="209">
        <f t="shared" si="22"/>
        <v>1.3120000000000001</v>
      </c>
      <c r="CD75" s="209">
        <f t="shared" si="22"/>
        <v>1.1409</v>
      </c>
      <c r="CE75" s="209">
        <f t="shared" si="13"/>
        <v>1.0412999999999999</v>
      </c>
      <c r="CF75" s="209">
        <f t="shared" si="14"/>
        <v>1</v>
      </c>
    </row>
    <row r="76" spans="1:84" x14ac:dyDescent="0.2">
      <c r="A76" s="204">
        <v>4</v>
      </c>
      <c r="B76" s="205" t="s">
        <v>199</v>
      </c>
      <c r="C76" s="7"/>
      <c r="D76" s="1">
        <v>45</v>
      </c>
      <c r="E76" s="206">
        <v>45</v>
      </c>
      <c r="F76" s="208">
        <f t="shared" si="18"/>
        <v>0</v>
      </c>
      <c r="G76" s="208">
        <f t="shared" si="18"/>
        <v>0</v>
      </c>
      <c r="H76" s="208">
        <f t="shared" si="18"/>
        <v>0</v>
      </c>
      <c r="I76" s="208">
        <f t="shared" si="18"/>
        <v>5.2327000000000004</v>
      </c>
      <c r="J76" s="209">
        <f t="shared" si="18"/>
        <v>5.3639999999999999</v>
      </c>
      <c r="K76" s="209">
        <f t="shared" si="18"/>
        <v>4.5461</v>
      </c>
      <c r="L76" s="209">
        <f t="shared" si="18"/>
        <v>4.4207000000000001</v>
      </c>
      <c r="M76" s="209">
        <f t="shared" si="18"/>
        <v>4.5461</v>
      </c>
      <c r="N76" s="209">
        <f t="shared" si="18"/>
        <v>4.6281999999999996</v>
      </c>
      <c r="O76" s="209">
        <f t="shared" si="18"/>
        <v>4.5461</v>
      </c>
      <c r="P76" s="209">
        <f t="shared" si="16"/>
        <v>4.4513999999999996</v>
      </c>
      <c r="Q76" s="209">
        <f t="shared" si="16"/>
        <v>4.3754</v>
      </c>
      <c r="R76" s="209">
        <f t="shared" si="16"/>
        <v>4.4055</v>
      </c>
      <c r="S76" s="209">
        <f t="shared" si="16"/>
        <v>4.4207000000000001</v>
      </c>
      <c r="T76" s="209">
        <f t="shared" si="16"/>
        <v>4.3754</v>
      </c>
      <c r="U76" s="209">
        <f t="shared" si="16"/>
        <v>4.3164999999999996</v>
      </c>
      <c r="V76" s="209">
        <f t="shared" si="16"/>
        <v>4.3019999999999996</v>
      </c>
      <c r="W76" s="209">
        <f t="shared" si="16"/>
        <v>4.2732999999999999</v>
      </c>
      <c r="X76" s="209">
        <f t="shared" si="16"/>
        <v>4.2032999999999996</v>
      </c>
      <c r="Y76" s="209">
        <f t="shared" si="16"/>
        <v>4.0957999999999997</v>
      </c>
      <c r="Z76" s="209">
        <f t="shared" si="16"/>
        <v>4.0442</v>
      </c>
      <c r="AA76" s="209">
        <f t="shared" si="16"/>
        <v>4.0957999999999997</v>
      </c>
      <c r="AB76" s="209">
        <f t="shared" si="16"/>
        <v>4.0957999999999997</v>
      </c>
      <c r="AC76" s="209">
        <f t="shared" si="16"/>
        <v>4.0313999999999997</v>
      </c>
      <c r="AD76" s="209">
        <f t="shared" si="16"/>
        <v>3.8382999999999998</v>
      </c>
      <c r="AE76" s="209">
        <f t="shared" si="16"/>
        <v>3.6945000000000001</v>
      </c>
      <c r="AF76" s="209">
        <f t="shared" si="19"/>
        <v>3.581</v>
      </c>
      <c r="AG76" s="209">
        <f t="shared" si="19"/>
        <v>3.3736999999999999</v>
      </c>
      <c r="AH76" s="209">
        <f t="shared" si="19"/>
        <v>2.9676</v>
      </c>
      <c r="AI76" s="209">
        <f t="shared" si="19"/>
        <v>2.8426</v>
      </c>
      <c r="AJ76" s="209">
        <f t="shared" si="19"/>
        <v>2.7393000000000001</v>
      </c>
      <c r="AK76" s="209">
        <f t="shared" si="19"/>
        <v>2.6652999999999998</v>
      </c>
      <c r="AL76" s="209">
        <f t="shared" si="19"/>
        <v>2.6324000000000001</v>
      </c>
      <c r="AM76" s="209">
        <f t="shared" si="19"/>
        <v>2.5386000000000002</v>
      </c>
      <c r="AN76" s="209">
        <f t="shared" si="19"/>
        <v>2.3828999999999998</v>
      </c>
      <c r="AO76" s="209">
        <f t="shared" si="19"/>
        <v>2.2334000000000001</v>
      </c>
      <c r="AP76" s="209">
        <f t="shared" si="19"/>
        <v>2.1015999999999999</v>
      </c>
      <c r="AQ76" s="209">
        <f t="shared" si="19"/>
        <v>2.0644</v>
      </c>
      <c r="AR76" s="209">
        <f t="shared" si="19"/>
        <v>2.0063</v>
      </c>
      <c r="AS76" s="209">
        <f t="shared" si="19"/>
        <v>1.9632000000000001</v>
      </c>
      <c r="AT76" s="209">
        <f t="shared" si="19"/>
        <v>1.9783999999999999</v>
      </c>
      <c r="AU76" s="209">
        <f t="shared" si="19"/>
        <v>2.0253000000000001</v>
      </c>
      <c r="AV76" s="209">
        <f t="shared" si="20"/>
        <v>1.9968999999999999</v>
      </c>
      <c r="AW76" s="209">
        <f t="shared" si="20"/>
        <v>1.9454</v>
      </c>
      <c r="AX76" s="209">
        <f t="shared" si="20"/>
        <v>1.9162999999999999</v>
      </c>
      <c r="AY76" s="209">
        <f t="shared" si="20"/>
        <v>1.8743000000000001</v>
      </c>
      <c r="AZ76" s="209">
        <f t="shared" si="20"/>
        <v>1.8472999999999999</v>
      </c>
      <c r="BA76" s="209">
        <f t="shared" si="20"/>
        <v>1.8472999999999999</v>
      </c>
      <c r="BB76" s="209">
        <f t="shared" si="20"/>
        <v>1.8420000000000001</v>
      </c>
      <c r="BC76" s="209">
        <f t="shared" si="20"/>
        <v>1.8082</v>
      </c>
      <c r="BD76" s="209">
        <f t="shared" si="20"/>
        <v>1.8392999999999999</v>
      </c>
      <c r="BE76" s="209">
        <f t="shared" si="20"/>
        <v>1.8184</v>
      </c>
      <c r="BF76" s="209">
        <f t="shared" si="20"/>
        <v>1.8184</v>
      </c>
      <c r="BG76" s="209">
        <f t="shared" si="20"/>
        <v>1.8472999999999999</v>
      </c>
      <c r="BH76" s="209">
        <f t="shared" si="20"/>
        <v>1.8132999999999999</v>
      </c>
      <c r="BI76" s="209">
        <f t="shared" si="20"/>
        <v>1.7562</v>
      </c>
      <c r="BJ76" s="209">
        <f t="shared" si="20"/>
        <v>1.7658</v>
      </c>
      <c r="BK76" s="209">
        <f t="shared" si="20"/>
        <v>1.7395</v>
      </c>
      <c r="BL76" s="209">
        <f t="shared" si="21"/>
        <v>1.7161999999999999</v>
      </c>
      <c r="BM76" s="209">
        <f t="shared" si="21"/>
        <v>1.6520999999999999</v>
      </c>
      <c r="BN76" s="209">
        <f t="shared" si="21"/>
        <v>1.5691999999999999</v>
      </c>
      <c r="BO76" s="209">
        <f t="shared" si="21"/>
        <v>1.5502</v>
      </c>
      <c r="BP76" s="209">
        <f t="shared" si="21"/>
        <v>1.4753000000000001</v>
      </c>
      <c r="BQ76" s="209">
        <f t="shared" si="21"/>
        <v>1.5262</v>
      </c>
      <c r="BR76" s="209">
        <f t="shared" si="21"/>
        <v>1.5136000000000001</v>
      </c>
      <c r="BS76" s="209">
        <f t="shared" si="21"/>
        <v>1.4437</v>
      </c>
      <c r="BT76" s="209">
        <f t="shared" si="21"/>
        <v>1.4244000000000001</v>
      </c>
      <c r="BU76" s="209">
        <f t="shared" si="21"/>
        <v>1.4229000000000001</v>
      </c>
      <c r="BV76" s="209">
        <f t="shared" si="21"/>
        <v>1.4323999999999999</v>
      </c>
      <c r="BW76" s="209">
        <f t="shared" si="21"/>
        <v>1.4519</v>
      </c>
      <c r="BX76" s="209">
        <f t="shared" si="22"/>
        <v>1.4719</v>
      </c>
      <c r="BY76" s="209">
        <f t="shared" si="22"/>
        <v>1.4356</v>
      </c>
      <c r="BZ76" s="209">
        <f t="shared" si="22"/>
        <v>1.4026000000000001</v>
      </c>
      <c r="CA76" s="209">
        <f t="shared" si="22"/>
        <v>1.3858999999999999</v>
      </c>
      <c r="CB76" s="209">
        <f t="shared" si="22"/>
        <v>1.3919999999999999</v>
      </c>
      <c r="CC76" s="209">
        <f t="shared" si="22"/>
        <v>1.282</v>
      </c>
      <c r="CD76" s="209">
        <f t="shared" si="22"/>
        <v>0.99460000000000004</v>
      </c>
      <c r="CE76" s="209">
        <f t="shared" si="13"/>
        <v>0.98309999999999997</v>
      </c>
      <c r="CF76" s="209">
        <f t="shared" si="14"/>
        <v>1</v>
      </c>
    </row>
    <row r="77" spans="1:84" x14ac:dyDescent="0.2">
      <c r="A77" s="204">
        <v>4</v>
      </c>
      <c r="B77" s="205" t="s">
        <v>200</v>
      </c>
      <c r="C77" s="7"/>
      <c r="D77" s="1">
        <v>45</v>
      </c>
      <c r="E77" s="206">
        <v>45</v>
      </c>
      <c r="F77" s="208">
        <f t="shared" si="18"/>
        <v>0</v>
      </c>
      <c r="G77" s="208">
        <f t="shared" si="18"/>
        <v>0</v>
      </c>
      <c r="H77" s="208">
        <f t="shared" si="18"/>
        <v>0</v>
      </c>
      <c r="I77" s="208">
        <f t="shared" si="18"/>
        <v>5.2327000000000004</v>
      </c>
      <c r="J77" s="209">
        <f t="shared" si="18"/>
        <v>5.3639999999999999</v>
      </c>
      <c r="K77" s="209">
        <f t="shared" si="18"/>
        <v>4.5461</v>
      </c>
      <c r="L77" s="209">
        <f t="shared" si="18"/>
        <v>4.4207000000000001</v>
      </c>
      <c r="M77" s="209">
        <f t="shared" si="18"/>
        <v>4.5461</v>
      </c>
      <c r="N77" s="209">
        <f t="shared" si="18"/>
        <v>4.6281999999999996</v>
      </c>
      <c r="O77" s="209">
        <f t="shared" si="18"/>
        <v>4.5461</v>
      </c>
      <c r="P77" s="209">
        <f t="shared" si="18"/>
        <v>4.4513999999999996</v>
      </c>
      <c r="Q77" s="209">
        <f t="shared" si="18"/>
        <v>4.3754</v>
      </c>
      <c r="R77" s="209">
        <f t="shared" si="18"/>
        <v>4.4055</v>
      </c>
      <c r="S77" s="209">
        <f t="shared" si="18"/>
        <v>4.4207000000000001</v>
      </c>
      <c r="T77" s="209">
        <f t="shared" si="18"/>
        <v>4.3754</v>
      </c>
      <c r="U77" s="209">
        <f t="shared" si="18"/>
        <v>4.3164999999999996</v>
      </c>
      <c r="V77" s="209">
        <f t="shared" ref="V77:AK88" si="23">VLOOKUP($A77,$A$11:$CE$14,V$44)</f>
        <v>4.3019999999999996</v>
      </c>
      <c r="W77" s="209">
        <f t="shared" si="23"/>
        <v>4.2732999999999999</v>
      </c>
      <c r="X77" s="209">
        <f t="shared" si="23"/>
        <v>4.2032999999999996</v>
      </c>
      <c r="Y77" s="209">
        <f t="shared" si="23"/>
        <v>4.0957999999999997</v>
      </c>
      <c r="Z77" s="209">
        <f t="shared" si="23"/>
        <v>4.0442</v>
      </c>
      <c r="AA77" s="209">
        <f t="shared" si="23"/>
        <v>4.0957999999999997</v>
      </c>
      <c r="AB77" s="209">
        <f t="shared" si="23"/>
        <v>4.0957999999999997</v>
      </c>
      <c r="AC77" s="209">
        <f t="shared" si="23"/>
        <v>4.0313999999999997</v>
      </c>
      <c r="AD77" s="209">
        <f t="shared" si="23"/>
        <v>3.8382999999999998</v>
      </c>
      <c r="AE77" s="209">
        <f t="shared" si="23"/>
        <v>3.6945000000000001</v>
      </c>
      <c r="AF77" s="209">
        <f t="shared" si="23"/>
        <v>3.581</v>
      </c>
      <c r="AG77" s="209">
        <f t="shared" si="23"/>
        <v>3.3736999999999999</v>
      </c>
      <c r="AH77" s="209">
        <f t="shared" si="23"/>
        <v>2.9676</v>
      </c>
      <c r="AI77" s="209">
        <f t="shared" si="23"/>
        <v>2.8426</v>
      </c>
      <c r="AJ77" s="209">
        <f t="shared" si="19"/>
        <v>2.7393000000000001</v>
      </c>
      <c r="AK77" s="209">
        <f t="shared" si="19"/>
        <v>2.6652999999999998</v>
      </c>
      <c r="AL77" s="209">
        <f t="shared" si="19"/>
        <v>2.6324000000000001</v>
      </c>
      <c r="AM77" s="209">
        <f t="shared" si="19"/>
        <v>2.5386000000000002</v>
      </c>
      <c r="AN77" s="209">
        <f t="shared" si="19"/>
        <v>2.3828999999999998</v>
      </c>
      <c r="AO77" s="209">
        <f t="shared" si="19"/>
        <v>2.2334000000000001</v>
      </c>
      <c r="AP77" s="209">
        <f t="shared" si="19"/>
        <v>2.1015999999999999</v>
      </c>
      <c r="AQ77" s="209">
        <f t="shared" si="19"/>
        <v>2.0644</v>
      </c>
      <c r="AR77" s="209">
        <f t="shared" si="19"/>
        <v>2.0063</v>
      </c>
      <c r="AS77" s="209">
        <f t="shared" si="19"/>
        <v>1.9632000000000001</v>
      </c>
      <c r="AT77" s="209">
        <f t="shared" si="19"/>
        <v>1.9783999999999999</v>
      </c>
      <c r="AU77" s="209">
        <f t="shared" si="19"/>
        <v>2.0253000000000001</v>
      </c>
      <c r="AV77" s="209">
        <f t="shared" si="20"/>
        <v>1.9968999999999999</v>
      </c>
      <c r="AW77" s="209">
        <f t="shared" si="20"/>
        <v>1.9454</v>
      </c>
      <c r="AX77" s="209">
        <f t="shared" si="20"/>
        <v>1.9162999999999999</v>
      </c>
      <c r="AY77" s="209">
        <f t="shared" si="20"/>
        <v>1.8743000000000001</v>
      </c>
      <c r="AZ77" s="209">
        <f t="shared" si="20"/>
        <v>1.8472999999999999</v>
      </c>
      <c r="BA77" s="209">
        <f t="shared" si="20"/>
        <v>1.8472999999999999</v>
      </c>
      <c r="BB77" s="209">
        <f t="shared" si="20"/>
        <v>1.8420000000000001</v>
      </c>
      <c r="BC77" s="209">
        <f t="shared" si="20"/>
        <v>1.8082</v>
      </c>
      <c r="BD77" s="209">
        <f t="shared" si="20"/>
        <v>1.8392999999999999</v>
      </c>
      <c r="BE77" s="209">
        <f t="shared" si="20"/>
        <v>1.8184</v>
      </c>
      <c r="BF77" s="209">
        <f t="shared" si="20"/>
        <v>1.8184</v>
      </c>
      <c r="BG77" s="209">
        <f t="shared" si="20"/>
        <v>1.8472999999999999</v>
      </c>
      <c r="BH77" s="209">
        <f t="shared" si="20"/>
        <v>1.8132999999999999</v>
      </c>
      <c r="BI77" s="209">
        <f t="shared" si="20"/>
        <v>1.7562</v>
      </c>
      <c r="BJ77" s="209">
        <f t="shared" si="20"/>
        <v>1.7658</v>
      </c>
      <c r="BK77" s="209">
        <f t="shared" ref="BK77:BM77" si="24">VLOOKUP($A77,$A$11:$CE$14,BK$44)</f>
        <v>1.7395</v>
      </c>
      <c r="BL77" s="209">
        <f t="shared" si="24"/>
        <v>1.7161999999999999</v>
      </c>
      <c r="BM77" s="209">
        <f t="shared" si="24"/>
        <v>1.6520999999999999</v>
      </c>
      <c r="BN77" s="209">
        <f t="shared" si="21"/>
        <v>1.5691999999999999</v>
      </c>
      <c r="BO77" s="209">
        <f t="shared" si="21"/>
        <v>1.5502</v>
      </c>
      <c r="BP77" s="209">
        <f t="shared" si="21"/>
        <v>1.4753000000000001</v>
      </c>
      <c r="BQ77" s="209">
        <f t="shared" si="21"/>
        <v>1.5262</v>
      </c>
      <c r="BR77" s="209">
        <f t="shared" si="21"/>
        <v>1.5136000000000001</v>
      </c>
      <c r="BS77" s="209">
        <f t="shared" si="21"/>
        <v>1.4437</v>
      </c>
      <c r="BT77" s="209">
        <f t="shared" si="21"/>
        <v>1.4244000000000001</v>
      </c>
      <c r="BU77" s="209">
        <f t="shared" si="21"/>
        <v>1.4229000000000001</v>
      </c>
      <c r="BV77" s="209">
        <f t="shared" si="21"/>
        <v>1.4323999999999999</v>
      </c>
      <c r="BW77" s="209">
        <f t="shared" si="21"/>
        <v>1.4519</v>
      </c>
      <c r="BX77" s="209">
        <f t="shared" si="22"/>
        <v>1.4719</v>
      </c>
      <c r="BY77" s="209">
        <f t="shared" si="22"/>
        <v>1.4356</v>
      </c>
      <c r="BZ77" s="209">
        <f t="shared" si="22"/>
        <v>1.4026000000000001</v>
      </c>
      <c r="CA77" s="209">
        <f t="shared" si="22"/>
        <v>1.3858999999999999</v>
      </c>
      <c r="CB77" s="209">
        <f t="shared" si="22"/>
        <v>1.3919999999999999</v>
      </c>
      <c r="CC77" s="209">
        <f t="shared" si="22"/>
        <v>1.282</v>
      </c>
      <c r="CD77" s="209">
        <f t="shared" si="22"/>
        <v>0.99460000000000004</v>
      </c>
      <c r="CE77" s="209">
        <f t="shared" si="13"/>
        <v>0.98309999999999997</v>
      </c>
      <c r="CF77" s="209">
        <f t="shared" si="14"/>
        <v>1</v>
      </c>
    </row>
    <row r="78" spans="1:84" x14ac:dyDescent="0.2">
      <c r="A78" s="204">
        <v>4</v>
      </c>
      <c r="B78" s="205" t="s">
        <v>201</v>
      </c>
      <c r="C78" s="7"/>
      <c r="D78" s="1">
        <v>45</v>
      </c>
      <c r="E78" s="206">
        <v>45</v>
      </c>
      <c r="F78" s="208">
        <f t="shared" ref="F78:U88" si="25">VLOOKUP($A78,$A$11:$CE$14,F$44)</f>
        <v>0</v>
      </c>
      <c r="G78" s="208">
        <f t="shared" si="25"/>
        <v>0</v>
      </c>
      <c r="H78" s="208">
        <f t="shared" si="25"/>
        <v>0</v>
      </c>
      <c r="I78" s="208">
        <f t="shared" si="25"/>
        <v>5.2327000000000004</v>
      </c>
      <c r="J78" s="209">
        <f t="shared" si="25"/>
        <v>5.3639999999999999</v>
      </c>
      <c r="K78" s="209">
        <f t="shared" si="25"/>
        <v>4.5461</v>
      </c>
      <c r="L78" s="209">
        <f t="shared" si="25"/>
        <v>4.4207000000000001</v>
      </c>
      <c r="M78" s="209">
        <f t="shared" si="25"/>
        <v>4.5461</v>
      </c>
      <c r="N78" s="209">
        <f t="shared" si="25"/>
        <v>4.6281999999999996</v>
      </c>
      <c r="O78" s="209">
        <f t="shared" si="25"/>
        <v>4.5461</v>
      </c>
      <c r="P78" s="209">
        <f t="shared" si="25"/>
        <v>4.4513999999999996</v>
      </c>
      <c r="Q78" s="209">
        <f t="shared" si="25"/>
        <v>4.3754</v>
      </c>
      <c r="R78" s="209">
        <f t="shared" si="25"/>
        <v>4.4055</v>
      </c>
      <c r="S78" s="209">
        <f t="shared" si="25"/>
        <v>4.4207000000000001</v>
      </c>
      <c r="T78" s="209">
        <f t="shared" si="25"/>
        <v>4.3754</v>
      </c>
      <c r="U78" s="209">
        <f t="shared" si="25"/>
        <v>4.3164999999999996</v>
      </c>
      <c r="V78" s="209">
        <f t="shared" si="23"/>
        <v>4.3019999999999996</v>
      </c>
      <c r="W78" s="209">
        <f t="shared" si="23"/>
        <v>4.2732999999999999</v>
      </c>
      <c r="X78" s="209">
        <f t="shared" si="23"/>
        <v>4.2032999999999996</v>
      </c>
      <c r="Y78" s="209">
        <f t="shared" si="23"/>
        <v>4.0957999999999997</v>
      </c>
      <c r="Z78" s="209">
        <f t="shared" si="23"/>
        <v>4.0442</v>
      </c>
      <c r="AA78" s="209">
        <f t="shared" si="23"/>
        <v>4.0957999999999997</v>
      </c>
      <c r="AB78" s="209">
        <f t="shared" si="23"/>
        <v>4.0957999999999997</v>
      </c>
      <c r="AC78" s="209">
        <f t="shared" si="23"/>
        <v>4.0313999999999997</v>
      </c>
      <c r="AD78" s="209">
        <f t="shared" si="23"/>
        <v>3.8382999999999998</v>
      </c>
      <c r="AE78" s="209">
        <f t="shared" si="23"/>
        <v>3.6945000000000001</v>
      </c>
      <c r="AF78" s="209">
        <f t="shared" si="23"/>
        <v>3.581</v>
      </c>
      <c r="AG78" s="209">
        <f t="shared" si="23"/>
        <v>3.3736999999999999</v>
      </c>
      <c r="AH78" s="209">
        <f t="shared" si="23"/>
        <v>2.9676</v>
      </c>
      <c r="AI78" s="209">
        <f t="shared" si="23"/>
        <v>2.8426</v>
      </c>
      <c r="AJ78" s="209">
        <f t="shared" si="23"/>
        <v>2.7393000000000001</v>
      </c>
      <c r="AK78" s="209">
        <f t="shared" si="23"/>
        <v>2.6652999999999998</v>
      </c>
      <c r="AL78" s="209">
        <f t="shared" ref="AL78:BA88" si="26">VLOOKUP($A78,$A$11:$CE$14,AL$44)</f>
        <v>2.6324000000000001</v>
      </c>
      <c r="AM78" s="209">
        <f t="shared" si="26"/>
        <v>2.5386000000000002</v>
      </c>
      <c r="AN78" s="209">
        <f t="shared" si="26"/>
        <v>2.3828999999999998</v>
      </c>
      <c r="AO78" s="209">
        <f t="shared" si="26"/>
        <v>2.2334000000000001</v>
      </c>
      <c r="AP78" s="209">
        <f t="shared" si="26"/>
        <v>2.1015999999999999</v>
      </c>
      <c r="AQ78" s="209">
        <f t="shared" si="26"/>
        <v>2.0644</v>
      </c>
      <c r="AR78" s="209">
        <f t="shared" si="26"/>
        <v>2.0063</v>
      </c>
      <c r="AS78" s="209">
        <f t="shared" si="26"/>
        <v>1.9632000000000001</v>
      </c>
      <c r="AT78" s="209">
        <f t="shared" si="26"/>
        <v>1.9783999999999999</v>
      </c>
      <c r="AU78" s="209">
        <f t="shared" si="26"/>
        <v>2.0253000000000001</v>
      </c>
      <c r="AV78" s="209">
        <f t="shared" si="26"/>
        <v>1.9968999999999999</v>
      </c>
      <c r="AW78" s="209">
        <f t="shared" si="26"/>
        <v>1.9454</v>
      </c>
      <c r="AX78" s="209">
        <f t="shared" si="26"/>
        <v>1.9162999999999999</v>
      </c>
      <c r="AY78" s="209">
        <f t="shared" si="26"/>
        <v>1.8743000000000001</v>
      </c>
      <c r="AZ78" s="209">
        <f t="shared" si="26"/>
        <v>1.8472999999999999</v>
      </c>
      <c r="BA78" s="209">
        <f t="shared" si="26"/>
        <v>1.8472999999999999</v>
      </c>
      <c r="BB78" s="209">
        <f t="shared" ref="BB78:BQ88" si="27">VLOOKUP($A78,$A$11:$CE$14,BB$44)</f>
        <v>1.8420000000000001</v>
      </c>
      <c r="BC78" s="209">
        <f t="shared" si="27"/>
        <v>1.8082</v>
      </c>
      <c r="BD78" s="209">
        <f t="shared" si="27"/>
        <v>1.8392999999999999</v>
      </c>
      <c r="BE78" s="209">
        <f t="shared" si="27"/>
        <v>1.8184</v>
      </c>
      <c r="BF78" s="209">
        <f t="shared" si="27"/>
        <v>1.8184</v>
      </c>
      <c r="BG78" s="209">
        <f t="shared" si="27"/>
        <v>1.8472999999999999</v>
      </c>
      <c r="BH78" s="209">
        <f t="shared" si="27"/>
        <v>1.8132999999999999</v>
      </c>
      <c r="BI78" s="209">
        <f t="shared" si="27"/>
        <v>1.7562</v>
      </c>
      <c r="BJ78" s="209">
        <f t="shared" si="27"/>
        <v>1.7658</v>
      </c>
      <c r="BK78" s="209">
        <f t="shared" si="27"/>
        <v>1.7395</v>
      </c>
      <c r="BL78" s="209">
        <f t="shared" si="27"/>
        <v>1.7161999999999999</v>
      </c>
      <c r="BM78" s="209">
        <f t="shared" si="27"/>
        <v>1.6520999999999999</v>
      </c>
      <c r="BN78" s="209">
        <f t="shared" si="27"/>
        <v>1.5691999999999999</v>
      </c>
      <c r="BO78" s="209">
        <f t="shared" si="27"/>
        <v>1.5502</v>
      </c>
      <c r="BP78" s="209">
        <f t="shared" si="27"/>
        <v>1.4753000000000001</v>
      </c>
      <c r="BQ78" s="209">
        <f t="shared" si="27"/>
        <v>1.5262</v>
      </c>
      <c r="BR78" s="209">
        <f t="shared" ref="BN78:CC88" si="28">VLOOKUP($A78,$A$11:$CE$14,BR$44)</f>
        <v>1.5136000000000001</v>
      </c>
      <c r="BS78" s="209">
        <f t="shared" si="28"/>
        <v>1.4437</v>
      </c>
      <c r="BT78" s="209">
        <f t="shared" si="28"/>
        <v>1.4244000000000001</v>
      </c>
      <c r="BU78" s="209">
        <f t="shared" si="28"/>
        <v>1.4229000000000001</v>
      </c>
      <c r="BV78" s="209">
        <f t="shared" si="28"/>
        <v>1.4323999999999999</v>
      </c>
      <c r="BW78" s="209">
        <f t="shared" si="28"/>
        <v>1.4519</v>
      </c>
      <c r="BX78" s="209">
        <f t="shared" si="22"/>
        <v>1.4719</v>
      </c>
      <c r="BY78" s="209">
        <f t="shared" si="22"/>
        <v>1.4356</v>
      </c>
      <c r="BZ78" s="209">
        <f t="shared" si="22"/>
        <v>1.4026000000000001</v>
      </c>
      <c r="CA78" s="209">
        <f t="shared" si="22"/>
        <v>1.3858999999999999</v>
      </c>
      <c r="CB78" s="209">
        <f t="shared" si="22"/>
        <v>1.3919999999999999</v>
      </c>
      <c r="CC78" s="209">
        <f t="shared" si="22"/>
        <v>1.282</v>
      </c>
      <c r="CD78" s="209">
        <f t="shared" si="22"/>
        <v>0.99460000000000004</v>
      </c>
      <c r="CE78" s="209">
        <f t="shared" si="13"/>
        <v>0.98309999999999997</v>
      </c>
      <c r="CF78" s="209">
        <f t="shared" si="14"/>
        <v>1</v>
      </c>
    </row>
    <row r="79" spans="1:84" x14ac:dyDescent="0.2">
      <c r="A79" s="204">
        <v>4</v>
      </c>
      <c r="B79" s="205" t="s">
        <v>202</v>
      </c>
      <c r="C79" s="7"/>
      <c r="D79" s="1">
        <v>8</v>
      </c>
      <c r="E79" s="206">
        <v>16</v>
      </c>
      <c r="F79" s="208">
        <f t="shared" si="25"/>
        <v>0</v>
      </c>
      <c r="G79" s="208">
        <f t="shared" si="25"/>
        <v>0</v>
      </c>
      <c r="H79" s="208">
        <f t="shared" si="25"/>
        <v>0</v>
      </c>
      <c r="I79" s="208">
        <f t="shared" si="25"/>
        <v>5.2327000000000004</v>
      </c>
      <c r="J79" s="209">
        <f t="shared" si="25"/>
        <v>5.3639999999999999</v>
      </c>
      <c r="K79" s="209">
        <f t="shared" si="25"/>
        <v>4.5461</v>
      </c>
      <c r="L79" s="209">
        <f t="shared" si="25"/>
        <v>4.4207000000000001</v>
      </c>
      <c r="M79" s="209">
        <f t="shared" si="25"/>
        <v>4.5461</v>
      </c>
      <c r="N79" s="209">
        <f t="shared" si="25"/>
        <v>4.6281999999999996</v>
      </c>
      <c r="O79" s="209">
        <f t="shared" si="25"/>
        <v>4.5461</v>
      </c>
      <c r="P79" s="209">
        <f t="shared" si="25"/>
        <v>4.4513999999999996</v>
      </c>
      <c r="Q79" s="209">
        <f t="shared" si="25"/>
        <v>4.3754</v>
      </c>
      <c r="R79" s="209">
        <f t="shared" si="25"/>
        <v>4.4055</v>
      </c>
      <c r="S79" s="209">
        <f t="shared" si="25"/>
        <v>4.4207000000000001</v>
      </c>
      <c r="T79" s="209">
        <f t="shared" si="25"/>
        <v>4.3754</v>
      </c>
      <c r="U79" s="209">
        <f t="shared" si="25"/>
        <v>4.3164999999999996</v>
      </c>
      <c r="V79" s="209">
        <f t="shared" si="23"/>
        <v>4.3019999999999996</v>
      </c>
      <c r="W79" s="209">
        <f t="shared" si="23"/>
        <v>4.2732999999999999</v>
      </c>
      <c r="X79" s="209">
        <f t="shared" si="23"/>
        <v>4.2032999999999996</v>
      </c>
      <c r="Y79" s="209">
        <f t="shared" si="23"/>
        <v>4.0957999999999997</v>
      </c>
      <c r="Z79" s="209">
        <f t="shared" si="23"/>
        <v>4.0442</v>
      </c>
      <c r="AA79" s="209">
        <f t="shared" si="23"/>
        <v>4.0957999999999997</v>
      </c>
      <c r="AB79" s="209">
        <f t="shared" si="23"/>
        <v>4.0957999999999997</v>
      </c>
      <c r="AC79" s="209">
        <f t="shared" si="23"/>
        <v>4.0313999999999997</v>
      </c>
      <c r="AD79" s="209">
        <f t="shared" si="23"/>
        <v>3.8382999999999998</v>
      </c>
      <c r="AE79" s="209">
        <f t="shared" si="23"/>
        <v>3.6945000000000001</v>
      </c>
      <c r="AF79" s="209">
        <f t="shared" si="23"/>
        <v>3.581</v>
      </c>
      <c r="AG79" s="209">
        <f t="shared" si="23"/>
        <v>3.3736999999999999</v>
      </c>
      <c r="AH79" s="209">
        <f t="shared" si="23"/>
        <v>2.9676</v>
      </c>
      <c r="AI79" s="209">
        <f t="shared" si="23"/>
        <v>2.8426</v>
      </c>
      <c r="AJ79" s="209">
        <f t="shared" si="23"/>
        <v>2.7393000000000001</v>
      </c>
      <c r="AK79" s="209">
        <f t="shared" si="23"/>
        <v>2.6652999999999998</v>
      </c>
      <c r="AL79" s="209">
        <f t="shared" si="26"/>
        <v>2.6324000000000001</v>
      </c>
      <c r="AM79" s="209">
        <f t="shared" si="26"/>
        <v>2.5386000000000002</v>
      </c>
      <c r="AN79" s="209">
        <f t="shared" si="26"/>
        <v>2.3828999999999998</v>
      </c>
      <c r="AO79" s="209">
        <f t="shared" si="26"/>
        <v>2.2334000000000001</v>
      </c>
      <c r="AP79" s="209">
        <f t="shared" si="26"/>
        <v>2.1015999999999999</v>
      </c>
      <c r="AQ79" s="209">
        <f t="shared" si="26"/>
        <v>2.0644</v>
      </c>
      <c r="AR79" s="209">
        <f t="shared" si="26"/>
        <v>2.0063</v>
      </c>
      <c r="AS79" s="209">
        <f t="shared" si="26"/>
        <v>1.9632000000000001</v>
      </c>
      <c r="AT79" s="209">
        <f t="shared" si="26"/>
        <v>1.9783999999999999</v>
      </c>
      <c r="AU79" s="209">
        <f t="shared" si="26"/>
        <v>2.0253000000000001</v>
      </c>
      <c r="AV79" s="209">
        <f t="shared" si="26"/>
        <v>1.9968999999999999</v>
      </c>
      <c r="AW79" s="209">
        <f t="shared" si="26"/>
        <v>1.9454</v>
      </c>
      <c r="AX79" s="209">
        <f t="shared" si="26"/>
        <v>1.9162999999999999</v>
      </c>
      <c r="AY79" s="209">
        <f t="shared" si="26"/>
        <v>1.8743000000000001</v>
      </c>
      <c r="AZ79" s="209">
        <f t="shared" si="26"/>
        <v>1.8472999999999999</v>
      </c>
      <c r="BA79" s="209">
        <f t="shared" si="26"/>
        <v>1.8472999999999999</v>
      </c>
      <c r="BB79" s="209">
        <f t="shared" si="27"/>
        <v>1.8420000000000001</v>
      </c>
      <c r="BC79" s="209">
        <f t="shared" si="27"/>
        <v>1.8082</v>
      </c>
      <c r="BD79" s="209">
        <f t="shared" si="27"/>
        <v>1.8392999999999999</v>
      </c>
      <c r="BE79" s="209">
        <f t="shared" si="27"/>
        <v>1.8184</v>
      </c>
      <c r="BF79" s="209">
        <f t="shared" si="27"/>
        <v>1.8184</v>
      </c>
      <c r="BG79" s="209">
        <f t="shared" si="27"/>
        <v>1.8472999999999999</v>
      </c>
      <c r="BH79" s="209">
        <f t="shared" si="27"/>
        <v>1.8132999999999999</v>
      </c>
      <c r="BI79" s="209">
        <f t="shared" si="27"/>
        <v>1.7562</v>
      </c>
      <c r="BJ79" s="209">
        <f t="shared" si="27"/>
        <v>1.7658</v>
      </c>
      <c r="BK79" s="209">
        <f t="shared" si="27"/>
        <v>1.7395</v>
      </c>
      <c r="BL79" s="209">
        <f t="shared" si="27"/>
        <v>1.7161999999999999</v>
      </c>
      <c r="BM79" s="209">
        <f t="shared" si="27"/>
        <v>1.6520999999999999</v>
      </c>
      <c r="BN79" s="209">
        <f t="shared" si="28"/>
        <v>1.5691999999999999</v>
      </c>
      <c r="BO79" s="209">
        <f t="shared" si="28"/>
        <v>1.5502</v>
      </c>
      <c r="BP79" s="209">
        <f t="shared" si="28"/>
        <v>1.4753000000000001</v>
      </c>
      <c r="BQ79" s="209">
        <f t="shared" si="28"/>
        <v>1.5262</v>
      </c>
      <c r="BR79" s="209">
        <f t="shared" si="28"/>
        <v>1.5136000000000001</v>
      </c>
      <c r="BS79" s="209">
        <f t="shared" si="28"/>
        <v>1.4437</v>
      </c>
      <c r="BT79" s="209">
        <f t="shared" si="28"/>
        <v>1.4244000000000001</v>
      </c>
      <c r="BU79" s="209">
        <f t="shared" si="28"/>
        <v>1.4229000000000001</v>
      </c>
      <c r="BV79" s="209">
        <f t="shared" si="28"/>
        <v>1.4323999999999999</v>
      </c>
      <c r="BW79" s="209">
        <f t="shared" si="28"/>
        <v>1.4519</v>
      </c>
      <c r="BX79" s="209">
        <f t="shared" si="28"/>
        <v>1.4719</v>
      </c>
      <c r="BY79" s="209">
        <f t="shared" si="28"/>
        <v>1.4356</v>
      </c>
      <c r="BZ79" s="209">
        <f t="shared" si="28"/>
        <v>1.4026000000000001</v>
      </c>
      <c r="CA79" s="209">
        <f t="shared" si="28"/>
        <v>1.3858999999999999</v>
      </c>
      <c r="CB79" s="209">
        <f t="shared" si="28"/>
        <v>1.3919999999999999</v>
      </c>
      <c r="CC79" s="209">
        <f t="shared" si="28"/>
        <v>1.282</v>
      </c>
      <c r="CD79" s="209">
        <f t="shared" ref="BX79:CD88" si="29">VLOOKUP($A79,$A$11:$CE$14,CD$44)</f>
        <v>0.99460000000000004</v>
      </c>
      <c r="CE79" s="209">
        <f t="shared" si="13"/>
        <v>0.98309999999999997</v>
      </c>
      <c r="CF79" s="209">
        <f t="shared" si="14"/>
        <v>1</v>
      </c>
    </row>
    <row r="80" spans="1:84" x14ac:dyDescent="0.2">
      <c r="A80" s="204">
        <v>4</v>
      </c>
      <c r="B80" s="205" t="s">
        <v>203</v>
      </c>
      <c r="C80" s="7"/>
      <c r="D80" s="1">
        <v>15</v>
      </c>
      <c r="E80" s="206">
        <v>25</v>
      </c>
      <c r="F80" s="208">
        <f t="shared" si="25"/>
        <v>0</v>
      </c>
      <c r="G80" s="208">
        <f t="shared" si="25"/>
        <v>0</v>
      </c>
      <c r="H80" s="208">
        <f t="shared" si="25"/>
        <v>0</v>
      </c>
      <c r="I80" s="208">
        <f t="shared" si="25"/>
        <v>5.2327000000000004</v>
      </c>
      <c r="J80" s="209">
        <f t="shared" si="25"/>
        <v>5.3639999999999999</v>
      </c>
      <c r="K80" s="209">
        <f t="shared" si="25"/>
        <v>4.5461</v>
      </c>
      <c r="L80" s="209">
        <f t="shared" si="25"/>
        <v>4.4207000000000001</v>
      </c>
      <c r="M80" s="209">
        <f t="shared" si="25"/>
        <v>4.5461</v>
      </c>
      <c r="N80" s="209">
        <f t="shared" si="25"/>
        <v>4.6281999999999996</v>
      </c>
      <c r="O80" s="209">
        <f t="shared" si="25"/>
        <v>4.5461</v>
      </c>
      <c r="P80" s="209">
        <f t="shared" si="25"/>
        <v>4.4513999999999996</v>
      </c>
      <c r="Q80" s="209">
        <f t="shared" si="25"/>
        <v>4.3754</v>
      </c>
      <c r="R80" s="209">
        <f t="shared" si="25"/>
        <v>4.4055</v>
      </c>
      <c r="S80" s="209">
        <f t="shared" si="25"/>
        <v>4.4207000000000001</v>
      </c>
      <c r="T80" s="209">
        <f t="shared" si="25"/>
        <v>4.3754</v>
      </c>
      <c r="U80" s="209">
        <f t="shared" si="25"/>
        <v>4.3164999999999996</v>
      </c>
      <c r="V80" s="209">
        <f t="shared" si="23"/>
        <v>4.3019999999999996</v>
      </c>
      <c r="W80" s="209">
        <f t="shared" si="23"/>
        <v>4.2732999999999999</v>
      </c>
      <c r="X80" s="209">
        <f t="shared" si="23"/>
        <v>4.2032999999999996</v>
      </c>
      <c r="Y80" s="209">
        <f t="shared" si="23"/>
        <v>4.0957999999999997</v>
      </c>
      <c r="Z80" s="209">
        <f t="shared" si="23"/>
        <v>4.0442</v>
      </c>
      <c r="AA80" s="209">
        <f t="shared" si="23"/>
        <v>4.0957999999999997</v>
      </c>
      <c r="AB80" s="209">
        <f t="shared" si="23"/>
        <v>4.0957999999999997</v>
      </c>
      <c r="AC80" s="209">
        <f t="shared" si="23"/>
        <v>4.0313999999999997</v>
      </c>
      <c r="AD80" s="209">
        <f t="shared" si="23"/>
        <v>3.8382999999999998</v>
      </c>
      <c r="AE80" s="209">
        <f t="shared" si="23"/>
        <v>3.6945000000000001</v>
      </c>
      <c r="AF80" s="209">
        <f t="shared" si="23"/>
        <v>3.581</v>
      </c>
      <c r="AG80" s="209">
        <f t="shared" si="23"/>
        <v>3.3736999999999999</v>
      </c>
      <c r="AH80" s="209">
        <f t="shared" si="23"/>
        <v>2.9676</v>
      </c>
      <c r="AI80" s="209">
        <f t="shared" si="23"/>
        <v>2.8426</v>
      </c>
      <c r="AJ80" s="209">
        <f t="shared" si="23"/>
        <v>2.7393000000000001</v>
      </c>
      <c r="AK80" s="209">
        <f t="shared" si="23"/>
        <v>2.6652999999999998</v>
      </c>
      <c r="AL80" s="209">
        <f t="shared" si="26"/>
        <v>2.6324000000000001</v>
      </c>
      <c r="AM80" s="209">
        <f t="shared" si="26"/>
        <v>2.5386000000000002</v>
      </c>
      <c r="AN80" s="209">
        <f t="shared" si="26"/>
        <v>2.3828999999999998</v>
      </c>
      <c r="AO80" s="209">
        <f t="shared" si="26"/>
        <v>2.2334000000000001</v>
      </c>
      <c r="AP80" s="209">
        <f t="shared" si="26"/>
        <v>2.1015999999999999</v>
      </c>
      <c r="AQ80" s="209">
        <f t="shared" si="26"/>
        <v>2.0644</v>
      </c>
      <c r="AR80" s="209">
        <f t="shared" si="26"/>
        <v>2.0063</v>
      </c>
      <c r="AS80" s="209">
        <f t="shared" si="26"/>
        <v>1.9632000000000001</v>
      </c>
      <c r="AT80" s="209">
        <f t="shared" si="26"/>
        <v>1.9783999999999999</v>
      </c>
      <c r="AU80" s="209">
        <f t="shared" si="26"/>
        <v>2.0253000000000001</v>
      </c>
      <c r="AV80" s="209">
        <f t="shared" si="26"/>
        <v>1.9968999999999999</v>
      </c>
      <c r="AW80" s="209">
        <f t="shared" si="26"/>
        <v>1.9454</v>
      </c>
      <c r="AX80" s="209">
        <f t="shared" si="26"/>
        <v>1.9162999999999999</v>
      </c>
      <c r="AY80" s="209">
        <f t="shared" si="26"/>
        <v>1.8743000000000001</v>
      </c>
      <c r="AZ80" s="209">
        <f t="shared" si="26"/>
        <v>1.8472999999999999</v>
      </c>
      <c r="BA80" s="209">
        <f t="shared" si="26"/>
        <v>1.8472999999999999</v>
      </c>
      <c r="BB80" s="209">
        <f t="shared" si="27"/>
        <v>1.8420000000000001</v>
      </c>
      <c r="BC80" s="209">
        <f t="shared" si="27"/>
        <v>1.8082</v>
      </c>
      <c r="BD80" s="209">
        <f t="shared" si="27"/>
        <v>1.8392999999999999</v>
      </c>
      <c r="BE80" s="209">
        <f t="shared" si="27"/>
        <v>1.8184</v>
      </c>
      <c r="BF80" s="209">
        <f t="shared" si="27"/>
        <v>1.8184</v>
      </c>
      <c r="BG80" s="209">
        <f t="shared" si="27"/>
        <v>1.8472999999999999</v>
      </c>
      <c r="BH80" s="209">
        <f t="shared" si="27"/>
        <v>1.8132999999999999</v>
      </c>
      <c r="BI80" s="209">
        <f t="shared" si="27"/>
        <v>1.7562</v>
      </c>
      <c r="BJ80" s="209">
        <f t="shared" si="27"/>
        <v>1.7658</v>
      </c>
      <c r="BK80" s="209">
        <f t="shared" si="27"/>
        <v>1.7395</v>
      </c>
      <c r="BL80" s="209">
        <f t="shared" si="27"/>
        <v>1.7161999999999999</v>
      </c>
      <c r="BM80" s="209">
        <f t="shared" si="27"/>
        <v>1.6520999999999999</v>
      </c>
      <c r="BN80" s="209">
        <f t="shared" si="28"/>
        <v>1.5691999999999999</v>
      </c>
      <c r="BO80" s="209">
        <f t="shared" si="28"/>
        <v>1.5502</v>
      </c>
      <c r="BP80" s="209">
        <f t="shared" si="28"/>
        <v>1.4753000000000001</v>
      </c>
      <c r="BQ80" s="209">
        <f t="shared" si="28"/>
        <v>1.5262</v>
      </c>
      <c r="BR80" s="209">
        <f t="shared" si="28"/>
        <v>1.5136000000000001</v>
      </c>
      <c r="BS80" s="209">
        <f t="shared" si="28"/>
        <v>1.4437</v>
      </c>
      <c r="BT80" s="209">
        <f t="shared" si="28"/>
        <v>1.4244000000000001</v>
      </c>
      <c r="BU80" s="209">
        <f t="shared" si="28"/>
        <v>1.4229000000000001</v>
      </c>
      <c r="BV80" s="209">
        <f t="shared" si="28"/>
        <v>1.4323999999999999</v>
      </c>
      <c r="BW80" s="209">
        <f t="shared" si="28"/>
        <v>1.4519</v>
      </c>
      <c r="BX80" s="209">
        <f t="shared" si="28"/>
        <v>1.4719</v>
      </c>
      <c r="BY80" s="209">
        <f t="shared" si="28"/>
        <v>1.4356</v>
      </c>
      <c r="BZ80" s="209">
        <f t="shared" si="28"/>
        <v>1.4026000000000001</v>
      </c>
      <c r="CA80" s="209">
        <f t="shared" si="28"/>
        <v>1.3858999999999999</v>
      </c>
      <c r="CB80" s="209">
        <f t="shared" si="28"/>
        <v>1.3919999999999999</v>
      </c>
      <c r="CC80" s="209">
        <f t="shared" si="28"/>
        <v>1.282</v>
      </c>
      <c r="CD80" s="209">
        <f t="shared" si="29"/>
        <v>0.99460000000000004</v>
      </c>
      <c r="CE80" s="209">
        <f t="shared" si="13"/>
        <v>0.98309999999999997</v>
      </c>
      <c r="CF80" s="209">
        <f t="shared" si="14"/>
        <v>1</v>
      </c>
    </row>
    <row r="81" spans="1:84" x14ac:dyDescent="0.2">
      <c r="A81" s="204">
        <v>4</v>
      </c>
      <c r="B81" s="205" t="s">
        <v>204</v>
      </c>
      <c r="C81" s="7"/>
      <c r="D81" s="1">
        <v>45</v>
      </c>
      <c r="E81" s="206">
        <v>45</v>
      </c>
      <c r="F81" s="208">
        <f t="shared" si="25"/>
        <v>0</v>
      </c>
      <c r="G81" s="208">
        <f t="shared" si="25"/>
        <v>0</v>
      </c>
      <c r="H81" s="208">
        <f t="shared" si="25"/>
        <v>0</v>
      </c>
      <c r="I81" s="208">
        <f t="shared" si="25"/>
        <v>5.2327000000000004</v>
      </c>
      <c r="J81" s="209">
        <f t="shared" si="25"/>
        <v>5.3639999999999999</v>
      </c>
      <c r="K81" s="209">
        <f t="shared" si="25"/>
        <v>4.5461</v>
      </c>
      <c r="L81" s="209">
        <f t="shared" si="25"/>
        <v>4.4207000000000001</v>
      </c>
      <c r="M81" s="209">
        <f t="shared" si="25"/>
        <v>4.5461</v>
      </c>
      <c r="N81" s="209">
        <f t="shared" si="25"/>
        <v>4.6281999999999996</v>
      </c>
      <c r="O81" s="209">
        <f t="shared" si="25"/>
        <v>4.5461</v>
      </c>
      <c r="P81" s="209">
        <f t="shared" si="25"/>
        <v>4.4513999999999996</v>
      </c>
      <c r="Q81" s="209">
        <f t="shared" si="25"/>
        <v>4.3754</v>
      </c>
      <c r="R81" s="209">
        <f t="shared" si="25"/>
        <v>4.4055</v>
      </c>
      <c r="S81" s="209">
        <f t="shared" si="25"/>
        <v>4.4207000000000001</v>
      </c>
      <c r="T81" s="209">
        <f t="shared" si="25"/>
        <v>4.3754</v>
      </c>
      <c r="U81" s="209">
        <f t="shared" si="25"/>
        <v>4.3164999999999996</v>
      </c>
      <c r="V81" s="209">
        <f t="shared" si="23"/>
        <v>4.3019999999999996</v>
      </c>
      <c r="W81" s="209">
        <f t="shared" si="23"/>
        <v>4.2732999999999999</v>
      </c>
      <c r="X81" s="209">
        <f t="shared" si="23"/>
        <v>4.2032999999999996</v>
      </c>
      <c r="Y81" s="209">
        <f t="shared" si="23"/>
        <v>4.0957999999999997</v>
      </c>
      <c r="Z81" s="209">
        <f t="shared" si="23"/>
        <v>4.0442</v>
      </c>
      <c r="AA81" s="209">
        <f t="shared" si="23"/>
        <v>4.0957999999999997</v>
      </c>
      <c r="AB81" s="209">
        <f t="shared" si="23"/>
        <v>4.0957999999999997</v>
      </c>
      <c r="AC81" s="209">
        <f t="shared" si="23"/>
        <v>4.0313999999999997</v>
      </c>
      <c r="AD81" s="209">
        <f t="shared" si="23"/>
        <v>3.8382999999999998</v>
      </c>
      <c r="AE81" s="209">
        <f t="shared" si="23"/>
        <v>3.6945000000000001</v>
      </c>
      <c r="AF81" s="209">
        <f t="shared" si="23"/>
        <v>3.581</v>
      </c>
      <c r="AG81" s="209">
        <f t="shared" si="23"/>
        <v>3.3736999999999999</v>
      </c>
      <c r="AH81" s="209">
        <f t="shared" si="23"/>
        <v>2.9676</v>
      </c>
      <c r="AI81" s="209">
        <f t="shared" si="23"/>
        <v>2.8426</v>
      </c>
      <c r="AJ81" s="209">
        <f t="shared" si="23"/>
        <v>2.7393000000000001</v>
      </c>
      <c r="AK81" s="209">
        <f t="shared" si="23"/>
        <v>2.6652999999999998</v>
      </c>
      <c r="AL81" s="209">
        <f t="shared" si="26"/>
        <v>2.6324000000000001</v>
      </c>
      <c r="AM81" s="209">
        <f t="shared" si="26"/>
        <v>2.5386000000000002</v>
      </c>
      <c r="AN81" s="209">
        <f t="shared" si="26"/>
        <v>2.3828999999999998</v>
      </c>
      <c r="AO81" s="209">
        <f t="shared" si="26"/>
        <v>2.2334000000000001</v>
      </c>
      <c r="AP81" s="209">
        <f t="shared" si="26"/>
        <v>2.1015999999999999</v>
      </c>
      <c r="AQ81" s="209">
        <f t="shared" si="26"/>
        <v>2.0644</v>
      </c>
      <c r="AR81" s="209">
        <f t="shared" si="26"/>
        <v>2.0063</v>
      </c>
      <c r="AS81" s="209">
        <f t="shared" si="26"/>
        <v>1.9632000000000001</v>
      </c>
      <c r="AT81" s="209">
        <f t="shared" si="26"/>
        <v>1.9783999999999999</v>
      </c>
      <c r="AU81" s="209">
        <f t="shared" si="26"/>
        <v>2.0253000000000001</v>
      </c>
      <c r="AV81" s="209">
        <f t="shared" si="26"/>
        <v>1.9968999999999999</v>
      </c>
      <c r="AW81" s="209">
        <f t="shared" si="26"/>
        <v>1.9454</v>
      </c>
      <c r="AX81" s="209">
        <f t="shared" si="26"/>
        <v>1.9162999999999999</v>
      </c>
      <c r="AY81" s="209">
        <f t="shared" si="26"/>
        <v>1.8743000000000001</v>
      </c>
      <c r="AZ81" s="209">
        <f t="shared" si="26"/>
        <v>1.8472999999999999</v>
      </c>
      <c r="BA81" s="209">
        <f t="shared" si="26"/>
        <v>1.8472999999999999</v>
      </c>
      <c r="BB81" s="209">
        <f t="shared" si="27"/>
        <v>1.8420000000000001</v>
      </c>
      <c r="BC81" s="209">
        <f t="shared" si="27"/>
        <v>1.8082</v>
      </c>
      <c r="BD81" s="209">
        <f t="shared" si="27"/>
        <v>1.8392999999999999</v>
      </c>
      <c r="BE81" s="209">
        <f t="shared" si="27"/>
        <v>1.8184</v>
      </c>
      <c r="BF81" s="209">
        <f t="shared" si="27"/>
        <v>1.8184</v>
      </c>
      <c r="BG81" s="209">
        <f t="shared" si="27"/>
        <v>1.8472999999999999</v>
      </c>
      <c r="BH81" s="209">
        <f t="shared" si="27"/>
        <v>1.8132999999999999</v>
      </c>
      <c r="BI81" s="209">
        <f t="shared" si="27"/>
        <v>1.7562</v>
      </c>
      <c r="BJ81" s="209">
        <f t="shared" si="27"/>
        <v>1.7658</v>
      </c>
      <c r="BK81" s="209">
        <f t="shared" si="27"/>
        <v>1.7395</v>
      </c>
      <c r="BL81" s="209">
        <f t="shared" si="27"/>
        <v>1.7161999999999999</v>
      </c>
      <c r="BM81" s="209">
        <f t="shared" si="27"/>
        <v>1.6520999999999999</v>
      </c>
      <c r="BN81" s="209">
        <f t="shared" si="28"/>
        <v>1.5691999999999999</v>
      </c>
      <c r="BO81" s="209">
        <f t="shared" si="28"/>
        <v>1.5502</v>
      </c>
      <c r="BP81" s="209">
        <f t="shared" si="28"/>
        <v>1.4753000000000001</v>
      </c>
      <c r="BQ81" s="209">
        <f t="shared" si="28"/>
        <v>1.5262</v>
      </c>
      <c r="BR81" s="209">
        <f t="shared" si="28"/>
        <v>1.5136000000000001</v>
      </c>
      <c r="BS81" s="209">
        <f t="shared" si="28"/>
        <v>1.4437</v>
      </c>
      <c r="BT81" s="209">
        <f t="shared" si="28"/>
        <v>1.4244000000000001</v>
      </c>
      <c r="BU81" s="209">
        <f t="shared" si="28"/>
        <v>1.4229000000000001</v>
      </c>
      <c r="BV81" s="209">
        <f t="shared" si="28"/>
        <v>1.4323999999999999</v>
      </c>
      <c r="BW81" s="209">
        <f t="shared" si="28"/>
        <v>1.4519</v>
      </c>
      <c r="BX81" s="209">
        <f t="shared" si="28"/>
        <v>1.4719</v>
      </c>
      <c r="BY81" s="209">
        <f t="shared" si="28"/>
        <v>1.4356</v>
      </c>
      <c r="BZ81" s="209">
        <f t="shared" si="28"/>
        <v>1.4026000000000001</v>
      </c>
      <c r="CA81" s="209">
        <f t="shared" si="28"/>
        <v>1.3858999999999999</v>
      </c>
      <c r="CB81" s="209">
        <f t="shared" si="28"/>
        <v>1.3919999999999999</v>
      </c>
      <c r="CC81" s="209">
        <f t="shared" si="28"/>
        <v>1.282</v>
      </c>
      <c r="CD81" s="209">
        <f t="shared" si="29"/>
        <v>0.99460000000000004</v>
      </c>
      <c r="CE81" s="209">
        <f t="shared" si="13"/>
        <v>0.98309999999999997</v>
      </c>
      <c r="CF81" s="209">
        <f t="shared" si="14"/>
        <v>1</v>
      </c>
    </row>
    <row r="82" spans="1:84" x14ac:dyDescent="0.2">
      <c r="A82" s="204">
        <v>4</v>
      </c>
      <c r="B82" s="205" t="s">
        <v>205</v>
      </c>
      <c r="C82" s="7"/>
      <c r="D82" s="1">
        <v>45</v>
      </c>
      <c r="E82" s="206">
        <v>45</v>
      </c>
      <c r="F82" s="208">
        <f t="shared" si="25"/>
        <v>0</v>
      </c>
      <c r="G82" s="208">
        <f t="shared" si="25"/>
        <v>0</v>
      </c>
      <c r="H82" s="208">
        <f t="shared" si="25"/>
        <v>0</v>
      </c>
      <c r="I82" s="208">
        <f t="shared" si="25"/>
        <v>5.2327000000000004</v>
      </c>
      <c r="J82" s="209">
        <f t="shared" si="25"/>
        <v>5.3639999999999999</v>
      </c>
      <c r="K82" s="209">
        <f t="shared" si="25"/>
        <v>4.5461</v>
      </c>
      <c r="L82" s="209">
        <f t="shared" si="25"/>
        <v>4.4207000000000001</v>
      </c>
      <c r="M82" s="209">
        <f t="shared" si="25"/>
        <v>4.5461</v>
      </c>
      <c r="N82" s="209">
        <f t="shared" si="25"/>
        <v>4.6281999999999996</v>
      </c>
      <c r="O82" s="209">
        <f t="shared" si="25"/>
        <v>4.5461</v>
      </c>
      <c r="P82" s="209">
        <f t="shared" si="25"/>
        <v>4.4513999999999996</v>
      </c>
      <c r="Q82" s="209">
        <f t="shared" si="25"/>
        <v>4.3754</v>
      </c>
      <c r="R82" s="209">
        <f t="shared" si="25"/>
        <v>4.4055</v>
      </c>
      <c r="S82" s="209">
        <f t="shared" si="25"/>
        <v>4.4207000000000001</v>
      </c>
      <c r="T82" s="209">
        <f t="shared" si="25"/>
        <v>4.3754</v>
      </c>
      <c r="U82" s="209">
        <f t="shared" si="25"/>
        <v>4.3164999999999996</v>
      </c>
      <c r="V82" s="209">
        <f t="shared" si="23"/>
        <v>4.3019999999999996</v>
      </c>
      <c r="W82" s="209">
        <f t="shared" si="23"/>
        <v>4.2732999999999999</v>
      </c>
      <c r="X82" s="209">
        <f t="shared" si="23"/>
        <v>4.2032999999999996</v>
      </c>
      <c r="Y82" s="209">
        <f t="shared" si="23"/>
        <v>4.0957999999999997</v>
      </c>
      <c r="Z82" s="209">
        <f t="shared" si="23"/>
        <v>4.0442</v>
      </c>
      <c r="AA82" s="209">
        <f t="shared" si="23"/>
        <v>4.0957999999999997</v>
      </c>
      <c r="AB82" s="209">
        <f t="shared" si="23"/>
        <v>4.0957999999999997</v>
      </c>
      <c r="AC82" s="209">
        <f t="shared" si="23"/>
        <v>4.0313999999999997</v>
      </c>
      <c r="AD82" s="209">
        <f t="shared" si="23"/>
        <v>3.8382999999999998</v>
      </c>
      <c r="AE82" s="209">
        <f t="shared" si="23"/>
        <v>3.6945000000000001</v>
      </c>
      <c r="AF82" s="209">
        <f t="shared" si="23"/>
        <v>3.581</v>
      </c>
      <c r="AG82" s="209">
        <f t="shared" si="23"/>
        <v>3.3736999999999999</v>
      </c>
      <c r="AH82" s="209">
        <f t="shared" si="23"/>
        <v>2.9676</v>
      </c>
      <c r="AI82" s="209">
        <f t="shared" si="23"/>
        <v>2.8426</v>
      </c>
      <c r="AJ82" s="209">
        <f t="shared" si="23"/>
        <v>2.7393000000000001</v>
      </c>
      <c r="AK82" s="209">
        <f t="shared" si="23"/>
        <v>2.6652999999999998</v>
      </c>
      <c r="AL82" s="209">
        <f t="shared" si="26"/>
        <v>2.6324000000000001</v>
      </c>
      <c r="AM82" s="209">
        <f t="shared" si="26"/>
        <v>2.5386000000000002</v>
      </c>
      <c r="AN82" s="209">
        <f t="shared" si="26"/>
        <v>2.3828999999999998</v>
      </c>
      <c r="AO82" s="209">
        <f t="shared" si="26"/>
        <v>2.2334000000000001</v>
      </c>
      <c r="AP82" s="209">
        <f t="shared" si="26"/>
        <v>2.1015999999999999</v>
      </c>
      <c r="AQ82" s="209">
        <f t="shared" si="26"/>
        <v>2.0644</v>
      </c>
      <c r="AR82" s="209">
        <f t="shared" si="26"/>
        <v>2.0063</v>
      </c>
      <c r="AS82" s="209">
        <f t="shared" si="26"/>
        <v>1.9632000000000001</v>
      </c>
      <c r="AT82" s="209">
        <f t="shared" si="26"/>
        <v>1.9783999999999999</v>
      </c>
      <c r="AU82" s="209">
        <f t="shared" si="26"/>
        <v>2.0253000000000001</v>
      </c>
      <c r="AV82" s="209">
        <f t="shared" si="26"/>
        <v>1.9968999999999999</v>
      </c>
      <c r="AW82" s="209">
        <f t="shared" si="26"/>
        <v>1.9454</v>
      </c>
      <c r="AX82" s="209">
        <f t="shared" si="26"/>
        <v>1.9162999999999999</v>
      </c>
      <c r="AY82" s="209">
        <f t="shared" si="26"/>
        <v>1.8743000000000001</v>
      </c>
      <c r="AZ82" s="209">
        <f t="shared" si="26"/>
        <v>1.8472999999999999</v>
      </c>
      <c r="BA82" s="209">
        <f t="shared" si="26"/>
        <v>1.8472999999999999</v>
      </c>
      <c r="BB82" s="209">
        <f t="shared" si="27"/>
        <v>1.8420000000000001</v>
      </c>
      <c r="BC82" s="209">
        <f t="shared" si="27"/>
        <v>1.8082</v>
      </c>
      <c r="BD82" s="209">
        <f t="shared" si="27"/>
        <v>1.8392999999999999</v>
      </c>
      <c r="BE82" s="209">
        <f t="shared" si="27"/>
        <v>1.8184</v>
      </c>
      <c r="BF82" s="209">
        <f t="shared" si="27"/>
        <v>1.8184</v>
      </c>
      <c r="BG82" s="209">
        <f t="shared" si="27"/>
        <v>1.8472999999999999</v>
      </c>
      <c r="BH82" s="209">
        <f t="shared" si="27"/>
        <v>1.8132999999999999</v>
      </c>
      <c r="BI82" s="209">
        <f t="shared" si="27"/>
        <v>1.7562</v>
      </c>
      <c r="BJ82" s="209">
        <f t="shared" si="27"/>
        <v>1.7658</v>
      </c>
      <c r="BK82" s="209">
        <f t="shared" si="27"/>
        <v>1.7395</v>
      </c>
      <c r="BL82" s="209">
        <f t="shared" si="27"/>
        <v>1.7161999999999999</v>
      </c>
      <c r="BM82" s="209">
        <f t="shared" si="27"/>
        <v>1.6520999999999999</v>
      </c>
      <c r="BN82" s="209">
        <f t="shared" si="28"/>
        <v>1.5691999999999999</v>
      </c>
      <c r="BO82" s="209">
        <f t="shared" si="28"/>
        <v>1.5502</v>
      </c>
      <c r="BP82" s="209">
        <f t="shared" si="28"/>
        <v>1.4753000000000001</v>
      </c>
      <c r="BQ82" s="209">
        <f t="shared" si="28"/>
        <v>1.5262</v>
      </c>
      <c r="BR82" s="209">
        <f t="shared" si="28"/>
        <v>1.5136000000000001</v>
      </c>
      <c r="BS82" s="209">
        <f t="shared" si="28"/>
        <v>1.4437</v>
      </c>
      <c r="BT82" s="209">
        <f t="shared" si="28"/>
        <v>1.4244000000000001</v>
      </c>
      <c r="BU82" s="209">
        <f t="shared" si="28"/>
        <v>1.4229000000000001</v>
      </c>
      <c r="BV82" s="209">
        <f t="shared" si="28"/>
        <v>1.4323999999999999</v>
      </c>
      <c r="BW82" s="209">
        <f t="shared" si="28"/>
        <v>1.4519</v>
      </c>
      <c r="BX82" s="209">
        <f t="shared" si="28"/>
        <v>1.4719</v>
      </c>
      <c r="BY82" s="209">
        <f t="shared" si="28"/>
        <v>1.4356</v>
      </c>
      <c r="BZ82" s="209">
        <f t="shared" si="28"/>
        <v>1.4026000000000001</v>
      </c>
      <c r="CA82" s="209">
        <f t="shared" si="28"/>
        <v>1.3858999999999999</v>
      </c>
      <c r="CB82" s="209">
        <f t="shared" si="28"/>
        <v>1.3919999999999999</v>
      </c>
      <c r="CC82" s="209">
        <f t="shared" si="28"/>
        <v>1.282</v>
      </c>
      <c r="CD82" s="209">
        <f t="shared" si="29"/>
        <v>0.99460000000000004</v>
      </c>
      <c r="CE82" s="209">
        <f t="shared" si="13"/>
        <v>0.98309999999999997</v>
      </c>
      <c r="CF82" s="209">
        <f t="shared" si="14"/>
        <v>1</v>
      </c>
    </row>
    <row r="83" spans="1:84" x14ac:dyDescent="0.2">
      <c r="A83" s="204">
        <v>4</v>
      </c>
      <c r="B83" s="205" t="s">
        <v>206</v>
      </c>
      <c r="C83" s="7"/>
      <c r="D83" s="1">
        <v>20</v>
      </c>
      <c r="E83" s="206">
        <v>30</v>
      </c>
      <c r="F83" s="208">
        <f t="shared" si="25"/>
        <v>0</v>
      </c>
      <c r="G83" s="208">
        <f t="shared" si="25"/>
        <v>0</v>
      </c>
      <c r="H83" s="208">
        <f t="shared" si="25"/>
        <v>0</v>
      </c>
      <c r="I83" s="208">
        <f t="shared" si="25"/>
        <v>5.2327000000000004</v>
      </c>
      <c r="J83" s="209">
        <f t="shared" si="25"/>
        <v>5.3639999999999999</v>
      </c>
      <c r="K83" s="209">
        <f t="shared" si="25"/>
        <v>4.5461</v>
      </c>
      <c r="L83" s="209">
        <f t="shared" si="25"/>
        <v>4.4207000000000001</v>
      </c>
      <c r="M83" s="209">
        <f t="shared" si="25"/>
        <v>4.5461</v>
      </c>
      <c r="N83" s="209">
        <f t="shared" si="25"/>
        <v>4.6281999999999996</v>
      </c>
      <c r="O83" s="209">
        <f t="shared" si="25"/>
        <v>4.5461</v>
      </c>
      <c r="P83" s="209">
        <f t="shared" si="25"/>
        <v>4.4513999999999996</v>
      </c>
      <c r="Q83" s="209">
        <f t="shared" si="25"/>
        <v>4.3754</v>
      </c>
      <c r="R83" s="209">
        <f t="shared" si="25"/>
        <v>4.4055</v>
      </c>
      <c r="S83" s="209">
        <f t="shared" si="25"/>
        <v>4.4207000000000001</v>
      </c>
      <c r="T83" s="209">
        <f t="shared" si="25"/>
        <v>4.3754</v>
      </c>
      <c r="U83" s="209">
        <f t="shared" si="25"/>
        <v>4.3164999999999996</v>
      </c>
      <c r="V83" s="209">
        <f t="shared" si="23"/>
        <v>4.3019999999999996</v>
      </c>
      <c r="W83" s="209">
        <f t="shared" si="23"/>
        <v>4.2732999999999999</v>
      </c>
      <c r="X83" s="209">
        <f t="shared" si="23"/>
        <v>4.2032999999999996</v>
      </c>
      <c r="Y83" s="209">
        <f t="shared" si="23"/>
        <v>4.0957999999999997</v>
      </c>
      <c r="Z83" s="209">
        <f t="shared" si="23"/>
        <v>4.0442</v>
      </c>
      <c r="AA83" s="209">
        <f t="shared" si="23"/>
        <v>4.0957999999999997</v>
      </c>
      <c r="AB83" s="209">
        <f t="shared" si="23"/>
        <v>4.0957999999999997</v>
      </c>
      <c r="AC83" s="209">
        <f t="shared" si="23"/>
        <v>4.0313999999999997</v>
      </c>
      <c r="AD83" s="209">
        <f t="shared" si="23"/>
        <v>3.8382999999999998</v>
      </c>
      <c r="AE83" s="209">
        <f t="shared" si="23"/>
        <v>3.6945000000000001</v>
      </c>
      <c r="AF83" s="209">
        <f t="shared" si="23"/>
        <v>3.581</v>
      </c>
      <c r="AG83" s="209">
        <f t="shared" si="23"/>
        <v>3.3736999999999999</v>
      </c>
      <c r="AH83" s="209">
        <f t="shared" si="23"/>
        <v>2.9676</v>
      </c>
      <c r="AI83" s="209">
        <f t="shared" si="23"/>
        <v>2.8426</v>
      </c>
      <c r="AJ83" s="209">
        <f t="shared" si="23"/>
        <v>2.7393000000000001</v>
      </c>
      <c r="AK83" s="209">
        <f t="shared" si="23"/>
        <v>2.6652999999999998</v>
      </c>
      <c r="AL83" s="209">
        <f t="shared" si="26"/>
        <v>2.6324000000000001</v>
      </c>
      <c r="AM83" s="209">
        <f t="shared" si="26"/>
        <v>2.5386000000000002</v>
      </c>
      <c r="AN83" s="209">
        <f t="shared" si="26"/>
        <v>2.3828999999999998</v>
      </c>
      <c r="AO83" s="209">
        <f t="shared" si="26"/>
        <v>2.2334000000000001</v>
      </c>
      <c r="AP83" s="209">
        <f t="shared" si="26"/>
        <v>2.1015999999999999</v>
      </c>
      <c r="AQ83" s="209">
        <f t="shared" si="26"/>
        <v>2.0644</v>
      </c>
      <c r="AR83" s="209">
        <f t="shared" si="26"/>
        <v>2.0063</v>
      </c>
      <c r="AS83" s="209">
        <f t="shared" si="26"/>
        <v>1.9632000000000001</v>
      </c>
      <c r="AT83" s="209">
        <f t="shared" si="26"/>
        <v>1.9783999999999999</v>
      </c>
      <c r="AU83" s="209">
        <f t="shared" si="26"/>
        <v>2.0253000000000001</v>
      </c>
      <c r="AV83" s="209">
        <f t="shared" si="26"/>
        <v>1.9968999999999999</v>
      </c>
      <c r="AW83" s="209">
        <f t="shared" si="26"/>
        <v>1.9454</v>
      </c>
      <c r="AX83" s="209">
        <f t="shared" si="26"/>
        <v>1.9162999999999999</v>
      </c>
      <c r="AY83" s="209">
        <f t="shared" si="26"/>
        <v>1.8743000000000001</v>
      </c>
      <c r="AZ83" s="209">
        <f t="shared" si="26"/>
        <v>1.8472999999999999</v>
      </c>
      <c r="BA83" s="209">
        <f t="shared" si="26"/>
        <v>1.8472999999999999</v>
      </c>
      <c r="BB83" s="209">
        <f t="shared" si="27"/>
        <v>1.8420000000000001</v>
      </c>
      <c r="BC83" s="209">
        <f t="shared" si="27"/>
        <v>1.8082</v>
      </c>
      <c r="BD83" s="209">
        <f t="shared" si="27"/>
        <v>1.8392999999999999</v>
      </c>
      <c r="BE83" s="209">
        <f t="shared" si="27"/>
        <v>1.8184</v>
      </c>
      <c r="BF83" s="209">
        <f t="shared" si="27"/>
        <v>1.8184</v>
      </c>
      <c r="BG83" s="209">
        <f t="shared" si="27"/>
        <v>1.8472999999999999</v>
      </c>
      <c r="BH83" s="209">
        <f t="shared" si="27"/>
        <v>1.8132999999999999</v>
      </c>
      <c r="BI83" s="209">
        <f t="shared" si="27"/>
        <v>1.7562</v>
      </c>
      <c r="BJ83" s="209">
        <f t="shared" si="27"/>
        <v>1.7658</v>
      </c>
      <c r="BK83" s="209">
        <f t="shared" si="27"/>
        <v>1.7395</v>
      </c>
      <c r="BL83" s="209">
        <f t="shared" si="27"/>
        <v>1.7161999999999999</v>
      </c>
      <c r="BM83" s="209">
        <f t="shared" si="27"/>
        <v>1.6520999999999999</v>
      </c>
      <c r="BN83" s="209">
        <f t="shared" si="28"/>
        <v>1.5691999999999999</v>
      </c>
      <c r="BO83" s="209">
        <f t="shared" si="28"/>
        <v>1.5502</v>
      </c>
      <c r="BP83" s="209">
        <f t="shared" si="28"/>
        <v>1.4753000000000001</v>
      </c>
      <c r="BQ83" s="209">
        <f t="shared" si="28"/>
        <v>1.5262</v>
      </c>
      <c r="BR83" s="209">
        <f t="shared" si="28"/>
        <v>1.5136000000000001</v>
      </c>
      <c r="BS83" s="209">
        <f t="shared" si="28"/>
        <v>1.4437</v>
      </c>
      <c r="BT83" s="209">
        <f t="shared" si="28"/>
        <v>1.4244000000000001</v>
      </c>
      <c r="BU83" s="209">
        <f t="shared" si="28"/>
        <v>1.4229000000000001</v>
      </c>
      <c r="BV83" s="209">
        <f t="shared" si="28"/>
        <v>1.4323999999999999</v>
      </c>
      <c r="BW83" s="209">
        <f t="shared" si="28"/>
        <v>1.4519</v>
      </c>
      <c r="BX83" s="209">
        <f t="shared" si="29"/>
        <v>1.4719</v>
      </c>
      <c r="BY83" s="209">
        <f t="shared" si="29"/>
        <v>1.4356</v>
      </c>
      <c r="BZ83" s="209">
        <f t="shared" si="29"/>
        <v>1.4026000000000001</v>
      </c>
      <c r="CA83" s="209">
        <f t="shared" si="29"/>
        <v>1.3858999999999999</v>
      </c>
      <c r="CB83" s="209">
        <f t="shared" si="29"/>
        <v>1.3919999999999999</v>
      </c>
      <c r="CC83" s="209">
        <f t="shared" si="29"/>
        <v>1.282</v>
      </c>
      <c r="CD83" s="209">
        <f t="shared" si="29"/>
        <v>0.99460000000000004</v>
      </c>
      <c r="CE83" s="209">
        <f t="shared" si="13"/>
        <v>0.98309999999999997</v>
      </c>
      <c r="CF83" s="209">
        <f t="shared" si="14"/>
        <v>1</v>
      </c>
    </row>
    <row r="84" spans="1:84" x14ac:dyDescent="0.2">
      <c r="A84" s="204">
        <v>4</v>
      </c>
      <c r="B84" s="205" t="s">
        <v>207</v>
      </c>
      <c r="C84" s="7"/>
      <c r="D84" s="1">
        <v>10</v>
      </c>
      <c r="E84" s="206">
        <v>30</v>
      </c>
      <c r="F84" s="208">
        <f t="shared" si="25"/>
        <v>0</v>
      </c>
      <c r="G84" s="208">
        <f t="shared" si="25"/>
        <v>0</v>
      </c>
      <c r="H84" s="208">
        <f t="shared" si="25"/>
        <v>0</v>
      </c>
      <c r="I84" s="208">
        <f t="shared" si="25"/>
        <v>5.2327000000000004</v>
      </c>
      <c r="J84" s="209">
        <f t="shared" si="25"/>
        <v>5.3639999999999999</v>
      </c>
      <c r="K84" s="209">
        <f t="shared" si="25"/>
        <v>4.5461</v>
      </c>
      <c r="L84" s="209">
        <f t="shared" si="25"/>
        <v>4.4207000000000001</v>
      </c>
      <c r="M84" s="209">
        <f t="shared" si="25"/>
        <v>4.5461</v>
      </c>
      <c r="N84" s="209">
        <f t="shared" si="25"/>
        <v>4.6281999999999996</v>
      </c>
      <c r="O84" s="209">
        <f t="shared" si="25"/>
        <v>4.5461</v>
      </c>
      <c r="P84" s="209">
        <f t="shared" si="25"/>
        <v>4.4513999999999996</v>
      </c>
      <c r="Q84" s="209">
        <f t="shared" si="25"/>
        <v>4.3754</v>
      </c>
      <c r="R84" s="209">
        <f t="shared" si="25"/>
        <v>4.4055</v>
      </c>
      <c r="S84" s="209">
        <f t="shared" si="25"/>
        <v>4.4207000000000001</v>
      </c>
      <c r="T84" s="209">
        <f t="shared" si="25"/>
        <v>4.3754</v>
      </c>
      <c r="U84" s="209">
        <f t="shared" si="25"/>
        <v>4.3164999999999996</v>
      </c>
      <c r="V84" s="209">
        <f t="shared" si="23"/>
        <v>4.3019999999999996</v>
      </c>
      <c r="W84" s="209">
        <f t="shared" si="23"/>
        <v>4.2732999999999999</v>
      </c>
      <c r="X84" s="209">
        <f t="shared" si="23"/>
        <v>4.2032999999999996</v>
      </c>
      <c r="Y84" s="209">
        <f t="shared" si="23"/>
        <v>4.0957999999999997</v>
      </c>
      <c r="Z84" s="209">
        <f t="shared" si="23"/>
        <v>4.0442</v>
      </c>
      <c r="AA84" s="209">
        <f t="shared" si="23"/>
        <v>4.0957999999999997</v>
      </c>
      <c r="AB84" s="209">
        <f t="shared" si="23"/>
        <v>4.0957999999999997</v>
      </c>
      <c r="AC84" s="209">
        <f t="shared" si="23"/>
        <v>4.0313999999999997</v>
      </c>
      <c r="AD84" s="209">
        <f t="shared" si="23"/>
        <v>3.8382999999999998</v>
      </c>
      <c r="AE84" s="209">
        <f t="shared" si="23"/>
        <v>3.6945000000000001</v>
      </c>
      <c r="AF84" s="209">
        <f t="shared" si="23"/>
        <v>3.581</v>
      </c>
      <c r="AG84" s="209">
        <f t="shared" si="23"/>
        <v>3.3736999999999999</v>
      </c>
      <c r="AH84" s="209">
        <f t="shared" si="23"/>
        <v>2.9676</v>
      </c>
      <c r="AI84" s="209">
        <f t="shared" si="23"/>
        <v>2.8426</v>
      </c>
      <c r="AJ84" s="209">
        <f t="shared" si="23"/>
        <v>2.7393000000000001</v>
      </c>
      <c r="AK84" s="209">
        <f t="shared" si="23"/>
        <v>2.6652999999999998</v>
      </c>
      <c r="AL84" s="209">
        <f t="shared" si="26"/>
        <v>2.6324000000000001</v>
      </c>
      <c r="AM84" s="209">
        <f t="shared" si="26"/>
        <v>2.5386000000000002</v>
      </c>
      <c r="AN84" s="209">
        <f t="shared" si="26"/>
        <v>2.3828999999999998</v>
      </c>
      <c r="AO84" s="209">
        <f t="shared" si="26"/>
        <v>2.2334000000000001</v>
      </c>
      <c r="AP84" s="209">
        <f t="shared" si="26"/>
        <v>2.1015999999999999</v>
      </c>
      <c r="AQ84" s="209">
        <f t="shared" si="26"/>
        <v>2.0644</v>
      </c>
      <c r="AR84" s="209">
        <f t="shared" si="26"/>
        <v>2.0063</v>
      </c>
      <c r="AS84" s="209">
        <f t="shared" si="26"/>
        <v>1.9632000000000001</v>
      </c>
      <c r="AT84" s="209">
        <f t="shared" si="26"/>
        <v>1.9783999999999999</v>
      </c>
      <c r="AU84" s="209">
        <f t="shared" si="26"/>
        <v>2.0253000000000001</v>
      </c>
      <c r="AV84" s="209">
        <f t="shared" si="26"/>
        <v>1.9968999999999999</v>
      </c>
      <c r="AW84" s="209">
        <f t="shared" si="26"/>
        <v>1.9454</v>
      </c>
      <c r="AX84" s="209">
        <f t="shared" si="26"/>
        <v>1.9162999999999999</v>
      </c>
      <c r="AY84" s="209">
        <f t="shared" si="26"/>
        <v>1.8743000000000001</v>
      </c>
      <c r="AZ84" s="209">
        <f t="shared" si="26"/>
        <v>1.8472999999999999</v>
      </c>
      <c r="BA84" s="209">
        <f t="shared" si="26"/>
        <v>1.8472999999999999</v>
      </c>
      <c r="BB84" s="209">
        <f t="shared" si="27"/>
        <v>1.8420000000000001</v>
      </c>
      <c r="BC84" s="209">
        <f t="shared" si="27"/>
        <v>1.8082</v>
      </c>
      <c r="BD84" s="209">
        <f t="shared" si="27"/>
        <v>1.8392999999999999</v>
      </c>
      <c r="BE84" s="209">
        <f t="shared" si="27"/>
        <v>1.8184</v>
      </c>
      <c r="BF84" s="209">
        <f t="shared" si="27"/>
        <v>1.8184</v>
      </c>
      <c r="BG84" s="209">
        <f t="shared" si="27"/>
        <v>1.8472999999999999</v>
      </c>
      <c r="BH84" s="209">
        <f t="shared" si="27"/>
        <v>1.8132999999999999</v>
      </c>
      <c r="BI84" s="209">
        <f t="shared" si="27"/>
        <v>1.7562</v>
      </c>
      <c r="BJ84" s="209">
        <f t="shared" si="27"/>
        <v>1.7658</v>
      </c>
      <c r="BK84" s="209">
        <f t="shared" si="27"/>
        <v>1.7395</v>
      </c>
      <c r="BL84" s="209">
        <f t="shared" si="27"/>
        <v>1.7161999999999999</v>
      </c>
      <c r="BM84" s="209">
        <f t="shared" si="27"/>
        <v>1.6520999999999999</v>
      </c>
      <c r="BN84" s="209">
        <f t="shared" si="28"/>
        <v>1.5691999999999999</v>
      </c>
      <c r="BO84" s="209">
        <f t="shared" si="28"/>
        <v>1.5502</v>
      </c>
      <c r="BP84" s="209">
        <f t="shared" si="28"/>
        <v>1.4753000000000001</v>
      </c>
      <c r="BQ84" s="209">
        <f t="shared" si="28"/>
        <v>1.5262</v>
      </c>
      <c r="BR84" s="209">
        <f t="shared" si="28"/>
        <v>1.5136000000000001</v>
      </c>
      <c r="BS84" s="209">
        <f t="shared" si="28"/>
        <v>1.4437</v>
      </c>
      <c r="BT84" s="209">
        <f t="shared" si="28"/>
        <v>1.4244000000000001</v>
      </c>
      <c r="BU84" s="209">
        <f t="shared" si="28"/>
        <v>1.4229000000000001</v>
      </c>
      <c r="BV84" s="209">
        <f t="shared" si="28"/>
        <v>1.4323999999999999</v>
      </c>
      <c r="BW84" s="209">
        <f t="shared" si="28"/>
        <v>1.4519</v>
      </c>
      <c r="BX84" s="209">
        <f t="shared" si="29"/>
        <v>1.4719</v>
      </c>
      <c r="BY84" s="209">
        <f t="shared" si="29"/>
        <v>1.4356</v>
      </c>
      <c r="BZ84" s="209">
        <f t="shared" si="29"/>
        <v>1.4026000000000001</v>
      </c>
      <c r="CA84" s="209">
        <f t="shared" si="29"/>
        <v>1.3858999999999999</v>
      </c>
      <c r="CB84" s="209">
        <f t="shared" si="29"/>
        <v>1.3919999999999999</v>
      </c>
      <c r="CC84" s="209">
        <f t="shared" si="29"/>
        <v>1.282</v>
      </c>
      <c r="CD84" s="209">
        <f t="shared" si="29"/>
        <v>0.99460000000000004</v>
      </c>
      <c r="CE84" s="209">
        <f t="shared" si="13"/>
        <v>0.98309999999999997</v>
      </c>
      <c r="CF84" s="209">
        <f t="shared" si="14"/>
        <v>1</v>
      </c>
    </row>
    <row r="85" spans="1:84" x14ac:dyDescent="0.2">
      <c r="A85" s="204">
        <v>4</v>
      </c>
      <c r="B85" s="205" t="s">
        <v>208</v>
      </c>
      <c r="C85" s="7"/>
      <c r="D85" s="1">
        <v>15</v>
      </c>
      <c r="E85" s="206">
        <v>30</v>
      </c>
      <c r="F85" s="208">
        <f t="shared" si="25"/>
        <v>0</v>
      </c>
      <c r="G85" s="208">
        <f t="shared" si="25"/>
        <v>0</v>
      </c>
      <c r="H85" s="208">
        <f t="shared" si="25"/>
        <v>0</v>
      </c>
      <c r="I85" s="208">
        <f t="shared" si="25"/>
        <v>5.2327000000000004</v>
      </c>
      <c r="J85" s="209">
        <f t="shared" si="25"/>
        <v>5.3639999999999999</v>
      </c>
      <c r="K85" s="209">
        <f t="shared" si="25"/>
        <v>4.5461</v>
      </c>
      <c r="L85" s="209">
        <f t="shared" si="25"/>
        <v>4.4207000000000001</v>
      </c>
      <c r="M85" s="209">
        <f t="shared" si="25"/>
        <v>4.5461</v>
      </c>
      <c r="N85" s="209">
        <f t="shared" si="25"/>
        <v>4.6281999999999996</v>
      </c>
      <c r="O85" s="209">
        <f t="shared" si="25"/>
        <v>4.5461</v>
      </c>
      <c r="P85" s="209">
        <f t="shared" si="25"/>
        <v>4.4513999999999996</v>
      </c>
      <c r="Q85" s="209">
        <f t="shared" si="25"/>
        <v>4.3754</v>
      </c>
      <c r="R85" s="209">
        <f t="shared" si="25"/>
        <v>4.4055</v>
      </c>
      <c r="S85" s="209">
        <f t="shared" si="25"/>
        <v>4.4207000000000001</v>
      </c>
      <c r="T85" s="209">
        <f t="shared" si="25"/>
        <v>4.3754</v>
      </c>
      <c r="U85" s="209">
        <f t="shared" si="25"/>
        <v>4.3164999999999996</v>
      </c>
      <c r="V85" s="209">
        <f t="shared" si="23"/>
        <v>4.3019999999999996</v>
      </c>
      <c r="W85" s="209">
        <f t="shared" si="23"/>
        <v>4.2732999999999999</v>
      </c>
      <c r="X85" s="209">
        <f t="shared" si="23"/>
        <v>4.2032999999999996</v>
      </c>
      <c r="Y85" s="209">
        <f t="shared" si="23"/>
        <v>4.0957999999999997</v>
      </c>
      <c r="Z85" s="209">
        <f t="shared" si="23"/>
        <v>4.0442</v>
      </c>
      <c r="AA85" s="209">
        <f t="shared" si="23"/>
        <v>4.0957999999999997</v>
      </c>
      <c r="AB85" s="209">
        <f t="shared" si="23"/>
        <v>4.0957999999999997</v>
      </c>
      <c r="AC85" s="209">
        <f t="shared" si="23"/>
        <v>4.0313999999999997</v>
      </c>
      <c r="AD85" s="209">
        <f t="shared" si="23"/>
        <v>3.8382999999999998</v>
      </c>
      <c r="AE85" s="209">
        <f t="shared" si="23"/>
        <v>3.6945000000000001</v>
      </c>
      <c r="AF85" s="209">
        <f t="shared" si="23"/>
        <v>3.581</v>
      </c>
      <c r="AG85" s="209">
        <f t="shared" si="23"/>
        <v>3.3736999999999999</v>
      </c>
      <c r="AH85" s="209">
        <f t="shared" si="23"/>
        <v>2.9676</v>
      </c>
      <c r="AI85" s="209">
        <f t="shared" si="23"/>
        <v>2.8426</v>
      </c>
      <c r="AJ85" s="209">
        <f t="shared" si="23"/>
        <v>2.7393000000000001</v>
      </c>
      <c r="AK85" s="209">
        <f t="shared" si="23"/>
        <v>2.6652999999999998</v>
      </c>
      <c r="AL85" s="209">
        <f t="shared" si="26"/>
        <v>2.6324000000000001</v>
      </c>
      <c r="AM85" s="209">
        <f t="shared" si="26"/>
        <v>2.5386000000000002</v>
      </c>
      <c r="AN85" s="209">
        <f t="shared" si="26"/>
        <v>2.3828999999999998</v>
      </c>
      <c r="AO85" s="209">
        <f t="shared" si="26"/>
        <v>2.2334000000000001</v>
      </c>
      <c r="AP85" s="209">
        <f t="shared" si="26"/>
        <v>2.1015999999999999</v>
      </c>
      <c r="AQ85" s="209">
        <f t="shared" si="26"/>
        <v>2.0644</v>
      </c>
      <c r="AR85" s="209">
        <f t="shared" si="26"/>
        <v>2.0063</v>
      </c>
      <c r="AS85" s="209">
        <f t="shared" si="26"/>
        <v>1.9632000000000001</v>
      </c>
      <c r="AT85" s="209">
        <f t="shared" si="26"/>
        <v>1.9783999999999999</v>
      </c>
      <c r="AU85" s="209">
        <f t="shared" si="26"/>
        <v>2.0253000000000001</v>
      </c>
      <c r="AV85" s="209">
        <f t="shared" si="26"/>
        <v>1.9968999999999999</v>
      </c>
      <c r="AW85" s="209">
        <f t="shared" si="26"/>
        <v>1.9454</v>
      </c>
      <c r="AX85" s="209">
        <f t="shared" si="26"/>
        <v>1.9162999999999999</v>
      </c>
      <c r="AY85" s="209">
        <f t="shared" si="26"/>
        <v>1.8743000000000001</v>
      </c>
      <c r="AZ85" s="209">
        <f t="shared" si="26"/>
        <v>1.8472999999999999</v>
      </c>
      <c r="BA85" s="209">
        <f t="shared" si="26"/>
        <v>1.8472999999999999</v>
      </c>
      <c r="BB85" s="209">
        <f t="shared" si="27"/>
        <v>1.8420000000000001</v>
      </c>
      <c r="BC85" s="209">
        <f t="shared" si="27"/>
        <v>1.8082</v>
      </c>
      <c r="BD85" s="209">
        <f t="shared" si="27"/>
        <v>1.8392999999999999</v>
      </c>
      <c r="BE85" s="209">
        <f t="shared" si="27"/>
        <v>1.8184</v>
      </c>
      <c r="BF85" s="209">
        <f t="shared" si="27"/>
        <v>1.8184</v>
      </c>
      <c r="BG85" s="209">
        <f t="shared" si="27"/>
        <v>1.8472999999999999</v>
      </c>
      <c r="BH85" s="209">
        <f t="shared" si="27"/>
        <v>1.8132999999999999</v>
      </c>
      <c r="BI85" s="209">
        <f t="shared" si="27"/>
        <v>1.7562</v>
      </c>
      <c r="BJ85" s="209">
        <f t="shared" si="27"/>
        <v>1.7658</v>
      </c>
      <c r="BK85" s="209">
        <f t="shared" si="27"/>
        <v>1.7395</v>
      </c>
      <c r="BL85" s="209">
        <f t="shared" si="27"/>
        <v>1.7161999999999999</v>
      </c>
      <c r="BM85" s="209">
        <f t="shared" si="27"/>
        <v>1.6520999999999999</v>
      </c>
      <c r="BN85" s="209">
        <f t="shared" si="28"/>
        <v>1.5691999999999999</v>
      </c>
      <c r="BO85" s="209">
        <f t="shared" si="28"/>
        <v>1.5502</v>
      </c>
      <c r="BP85" s="209">
        <f t="shared" si="28"/>
        <v>1.4753000000000001</v>
      </c>
      <c r="BQ85" s="209">
        <f t="shared" si="28"/>
        <v>1.5262</v>
      </c>
      <c r="BR85" s="209">
        <f t="shared" si="28"/>
        <v>1.5136000000000001</v>
      </c>
      <c r="BS85" s="209">
        <f t="shared" si="28"/>
        <v>1.4437</v>
      </c>
      <c r="BT85" s="209">
        <f t="shared" si="28"/>
        <v>1.4244000000000001</v>
      </c>
      <c r="BU85" s="209">
        <f t="shared" si="28"/>
        <v>1.4229000000000001</v>
      </c>
      <c r="BV85" s="209">
        <f t="shared" si="28"/>
        <v>1.4323999999999999</v>
      </c>
      <c r="BW85" s="209">
        <f t="shared" si="28"/>
        <v>1.4519</v>
      </c>
      <c r="BX85" s="209">
        <f t="shared" si="29"/>
        <v>1.4719</v>
      </c>
      <c r="BY85" s="209">
        <f t="shared" si="29"/>
        <v>1.4356</v>
      </c>
      <c r="BZ85" s="209">
        <f t="shared" si="29"/>
        <v>1.4026000000000001</v>
      </c>
      <c r="CA85" s="209">
        <f t="shared" si="29"/>
        <v>1.3858999999999999</v>
      </c>
      <c r="CB85" s="209">
        <f t="shared" si="29"/>
        <v>1.3919999999999999</v>
      </c>
      <c r="CC85" s="209">
        <f t="shared" si="29"/>
        <v>1.282</v>
      </c>
      <c r="CD85" s="209">
        <f t="shared" si="29"/>
        <v>0.99460000000000004</v>
      </c>
      <c r="CE85" s="209">
        <f t="shared" si="13"/>
        <v>0.98309999999999997</v>
      </c>
      <c r="CF85" s="209">
        <f t="shared" si="14"/>
        <v>1</v>
      </c>
    </row>
    <row r="86" spans="1:84" x14ac:dyDescent="0.2">
      <c r="A86" s="204">
        <v>4</v>
      </c>
      <c r="B86" s="205" t="s">
        <v>209</v>
      </c>
      <c r="C86" s="7"/>
      <c r="D86" s="1">
        <v>15</v>
      </c>
      <c r="E86" s="206">
        <v>30</v>
      </c>
      <c r="F86" s="208">
        <f t="shared" si="25"/>
        <v>0</v>
      </c>
      <c r="G86" s="208">
        <f t="shared" si="25"/>
        <v>0</v>
      </c>
      <c r="H86" s="208">
        <f t="shared" si="25"/>
        <v>0</v>
      </c>
      <c r="I86" s="208">
        <f t="shared" si="25"/>
        <v>5.2327000000000004</v>
      </c>
      <c r="J86" s="209">
        <f t="shared" si="25"/>
        <v>5.3639999999999999</v>
      </c>
      <c r="K86" s="209">
        <f t="shared" si="25"/>
        <v>4.5461</v>
      </c>
      <c r="L86" s="209">
        <f t="shared" si="25"/>
        <v>4.4207000000000001</v>
      </c>
      <c r="M86" s="209">
        <f t="shared" si="25"/>
        <v>4.5461</v>
      </c>
      <c r="N86" s="209">
        <f t="shared" si="25"/>
        <v>4.6281999999999996</v>
      </c>
      <c r="O86" s="209">
        <f t="shared" si="25"/>
        <v>4.5461</v>
      </c>
      <c r="P86" s="209">
        <f t="shared" si="25"/>
        <v>4.4513999999999996</v>
      </c>
      <c r="Q86" s="209">
        <f t="shared" si="25"/>
        <v>4.3754</v>
      </c>
      <c r="R86" s="209">
        <f t="shared" si="25"/>
        <v>4.4055</v>
      </c>
      <c r="S86" s="209">
        <f t="shared" si="25"/>
        <v>4.4207000000000001</v>
      </c>
      <c r="T86" s="209">
        <f t="shared" si="25"/>
        <v>4.3754</v>
      </c>
      <c r="U86" s="209">
        <f t="shared" si="25"/>
        <v>4.3164999999999996</v>
      </c>
      <c r="V86" s="209">
        <f t="shared" si="23"/>
        <v>4.3019999999999996</v>
      </c>
      <c r="W86" s="209">
        <f t="shared" si="23"/>
        <v>4.2732999999999999</v>
      </c>
      <c r="X86" s="209">
        <f t="shared" si="23"/>
        <v>4.2032999999999996</v>
      </c>
      <c r="Y86" s="209">
        <f t="shared" si="23"/>
        <v>4.0957999999999997</v>
      </c>
      <c r="Z86" s="209">
        <f t="shared" si="23"/>
        <v>4.0442</v>
      </c>
      <c r="AA86" s="209">
        <f t="shared" si="23"/>
        <v>4.0957999999999997</v>
      </c>
      <c r="AB86" s="209">
        <f t="shared" si="23"/>
        <v>4.0957999999999997</v>
      </c>
      <c r="AC86" s="209">
        <f t="shared" si="23"/>
        <v>4.0313999999999997</v>
      </c>
      <c r="AD86" s="209">
        <f t="shared" si="23"/>
        <v>3.8382999999999998</v>
      </c>
      <c r="AE86" s="209">
        <f t="shared" si="23"/>
        <v>3.6945000000000001</v>
      </c>
      <c r="AF86" s="209">
        <f t="shared" si="23"/>
        <v>3.581</v>
      </c>
      <c r="AG86" s="209">
        <f t="shared" si="23"/>
        <v>3.3736999999999999</v>
      </c>
      <c r="AH86" s="209">
        <f t="shared" si="23"/>
        <v>2.9676</v>
      </c>
      <c r="AI86" s="209">
        <f t="shared" si="23"/>
        <v>2.8426</v>
      </c>
      <c r="AJ86" s="209">
        <f t="shared" si="23"/>
        <v>2.7393000000000001</v>
      </c>
      <c r="AK86" s="209">
        <f t="shared" si="23"/>
        <v>2.6652999999999998</v>
      </c>
      <c r="AL86" s="209">
        <f t="shared" si="26"/>
        <v>2.6324000000000001</v>
      </c>
      <c r="AM86" s="209">
        <f t="shared" si="26"/>
        <v>2.5386000000000002</v>
      </c>
      <c r="AN86" s="209">
        <f t="shared" si="26"/>
        <v>2.3828999999999998</v>
      </c>
      <c r="AO86" s="209">
        <f t="shared" si="26"/>
        <v>2.2334000000000001</v>
      </c>
      <c r="AP86" s="209">
        <f t="shared" si="26"/>
        <v>2.1015999999999999</v>
      </c>
      <c r="AQ86" s="209">
        <f t="shared" si="26"/>
        <v>2.0644</v>
      </c>
      <c r="AR86" s="209">
        <f t="shared" si="26"/>
        <v>2.0063</v>
      </c>
      <c r="AS86" s="209">
        <f t="shared" si="26"/>
        <v>1.9632000000000001</v>
      </c>
      <c r="AT86" s="209">
        <f t="shared" si="26"/>
        <v>1.9783999999999999</v>
      </c>
      <c r="AU86" s="209">
        <f t="shared" si="26"/>
        <v>2.0253000000000001</v>
      </c>
      <c r="AV86" s="209">
        <f t="shared" si="26"/>
        <v>1.9968999999999999</v>
      </c>
      <c r="AW86" s="209">
        <f t="shared" si="26"/>
        <v>1.9454</v>
      </c>
      <c r="AX86" s="209">
        <f t="shared" si="26"/>
        <v>1.9162999999999999</v>
      </c>
      <c r="AY86" s="209">
        <f t="shared" si="26"/>
        <v>1.8743000000000001</v>
      </c>
      <c r="AZ86" s="209">
        <f t="shared" si="26"/>
        <v>1.8472999999999999</v>
      </c>
      <c r="BA86" s="209">
        <f t="shared" si="26"/>
        <v>1.8472999999999999</v>
      </c>
      <c r="BB86" s="209">
        <f t="shared" si="27"/>
        <v>1.8420000000000001</v>
      </c>
      <c r="BC86" s="209">
        <f t="shared" si="27"/>
        <v>1.8082</v>
      </c>
      <c r="BD86" s="209">
        <f t="shared" si="27"/>
        <v>1.8392999999999999</v>
      </c>
      <c r="BE86" s="209">
        <f t="shared" si="27"/>
        <v>1.8184</v>
      </c>
      <c r="BF86" s="209">
        <f t="shared" si="27"/>
        <v>1.8184</v>
      </c>
      <c r="BG86" s="209">
        <f t="shared" si="27"/>
        <v>1.8472999999999999</v>
      </c>
      <c r="BH86" s="209">
        <f t="shared" si="27"/>
        <v>1.8132999999999999</v>
      </c>
      <c r="BI86" s="209">
        <f t="shared" si="27"/>
        <v>1.7562</v>
      </c>
      <c r="BJ86" s="209">
        <f t="shared" si="27"/>
        <v>1.7658</v>
      </c>
      <c r="BK86" s="209">
        <f t="shared" si="27"/>
        <v>1.7395</v>
      </c>
      <c r="BL86" s="209">
        <f t="shared" si="27"/>
        <v>1.7161999999999999</v>
      </c>
      <c r="BM86" s="209">
        <f t="shared" si="27"/>
        <v>1.6520999999999999</v>
      </c>
      <c r="BN86" s="209">
        <f t="shared" si="28"/>
        <v>1.5691999999999999</v>
      </c>
      <c r="BO86" s="209">
        <f t="shared" si="28"/>
        <v>1.5502</v>
      </c>
      <c r="BP86" s="209">
        <f t="shared" si="28"/>
        <v>1.4753000000000001</v>
      </c>
      <c r="BQ86" s="209">
        <f t="shared" si="28"/>
        <v>1.5262</v>
      </c>
      <c r="BR86" s="209">
        <f t="shared" si="28"/>
        <v>1.5136000000000001</v>
      </c>
      <c r="BS86" s="209">
        <f t="shared" si="28"/>
        <v>1.4437</v>
      </c>
      <c r="BT86" s="209">
        <f t="shared" si="28"/>
        <v>1.4244000000000001</v>
      </c>
      <c r="BU86" s="209">
        <f t="shared" si="28"/>
        <v>1.4229000000000001</v>
      </c>
      <c r="BV86" s="209">
        <f t="shared" si="28"/>
        <v>1.4323999999999999</v>
      </c>
      <c r="BW86" s="209">
        <f t="shared" si="28"/>
        <v>1.4519</v>
      </c>
      <c r="BX86" s="209">
        <f t="shared" si="29"/>
        <v>1.4719</v>
      </c>
      <c r="BY86" s="209">
        <f t="shared" si="29"/>
        <v>1.4356</v>
      </c>
      <c r="BZ86" s="209">
        <f t="shared" si="29"/>
        <v>1.4026000000000001</v>
      </c>
      <c r="CA86" s="209">
        <f t="shared" si="29"/>
        <v>1.3858999999999999</v>
      </c>
      <c r="CB86" s="209">
        <f t="shared" si="29"/>
        <v>1.3919999999999999</v>
      </c>
      <c r="CC86" s="209">
        <f t="shared" si="29"/>
        <v>1.282</v>
      </c>
      <c r="CD86" s="209">
        <f t="shared" si="29"/>
        <v>0.99460000000000004</v>
      </c>
      <c r="CE86" s="209">
        <f t="shared" si="13"/>
        <v>0.98309999999999997</v>
      </c>
      <c r="CF86" s="209">
        <f t="shared" si="14"/>
        <v>1</v>
      </c>
    </row>
    <row r="87" spans="1:84" x14ac:dyDescent="0.2">
      <c r="A87" s="204">
        <v>1</v>
      </c>
      <c r="B87" s="205" t="s">
        <v>210</v>
      </c>
      <c r="C87" s="7"/>
      <c r="D87" s="1">
        <v>60</v>
      </c>
      <c r="E87" s="206">
        <v>60</v>
      </c>
      <c r="F87" s="208">
        <f t="shared" si="25"/>
        <v>22.9298</v>
      </c>
      <c r="G87" s="208">
        <f t="shared" si="25"/>
        <v>19.803000000000001</v>
      </c>
      <c r="H87" s="208">
        <f t="shared" si="25"/>
        <v>18.152799999999999</v>
      </c>
      <c r="I87" s="208">
        <f t="shared" si="25"/>
        <v>15.939</v>
      </c>
      <c r="J87" s="209">
        <f t="shared" si="25"/>
        <v>16.756399999999999</v>
      </c>
      <c r="K87" s="209">
        <f t="shared" si="25"/>
        <v>14.5222</v>
      </c>
      <c r="L87" s="209">
        <f t="shared" si="25"/>
        <v>13.614599999999999</v>
      </c>
      <c r="M87" s="209">
        <f t="shared" si="25"/>
        <v>14.053800000000001</v>
      </c>
      <c r="N87" s="209">
        <f t="shared" si="25"/>
        <v>14.053800000000001</v>
      </c>
      <c r="O87" s="209">
        <f t="shared" si="25"/>
        <v>13.3367</v>
      </c>
      <c r="P87" s="209">
        <f t="shared" si="25"/>
        <v>12.9406</v>
      </c>
      <c r="Q87" s="209">
        <f t="shared" si="25"/>
        <v>12.4476</v>
      </c>
      <c r="R87" s="209">
        <f t="shared" si="25"/>
        <v>12.101900000000001</v>
      </c>
      <c r="S87" s="209">
        <f t="shared" si="25"/>
        <v>11.774800000000001</v>
      </c>
      <c r="T87" s="209">
        <f t="shared" si="25"/>
        <v>10.9832</v>
      </c>
      <c r="U87" s="209">
        <f t="shared" si="25"/>
        <v>10.2913</v>
      </c>
      <c r="V87" s="209">
        <f t="shared" si="23"/>
        <v>9.6103000000000005</v>
      </c>
      <c r="W87" s="209">
        <f t="shared" si="23"/>
        <v>9.1399000000000008</v>
      </c>
      <c r="X87" s="209">
        <f t="shared" si="23"/>
        <v>8.8310999999999993</v>
      </c>
      <c r="Y87" s="209">
        <f t="shared" si="23"/>
        <v>8.4870000000000001</v>
      </c>
      <c r="Z87" s="209">
        <f t="shared" si="23"/>
        <v>8.2721999999999998</v>
      </c>
      <c r="AA87" s="209">
        <f t="shared" si="23"/>
        <v>8.7133000000000003</v>
      </c>
      <c r="AB87" s="209">
        <f t="shared" si="23"/>
        <v>8.2721999999999998</v>
      </c>
      <c r="AC87" s="209">
        <f t="shared" si="23"/>
        <v>7.6433</v>
      </c>
      <c r="AD87" s="209">
        <f t="shared" si="23"/>
        <v>6.4702999999999999</v>
      </c>
      <c r="AE87" s="209">
        <f t="shared" si="23"/>
        <v>5.8348000000000004</v>
      </c>
      <c r="AF87" s="209">
        <f t="shared" si="23"/>
        <v>5.5617000000000001</v>
      </c>
      <c r="AG87" s="209">
        <f t="shared" si="23"/>
        <v>5.2489999999999997</v>
      </c>
      <c r="AH87" s="209">
        <f t="shared" si="23"/>
        <v>4.9508000000000001</v>
      </c>
      <c r="AI87" s="209">
        <f t="shared" si="23"/>
        <v>4.8228999999999997</v>
      </c>
      <c r="AJ87" s="209">
        <f t="shared" si="23"/>
        <v>4.6512000000000002</v>
      </c>
      <c r="AK87" s="209">
        <f t="shared" si="23"/>
        <v>4.4607999999999999</v>
      </c>
      <c r="AL87" s="209">
        <f t="shared" si="26"/>
        <v>4.2712000000000003</v>
      </c>
      <c r="AM87" s="209">
        <f t="shared" si="26"/>
        <v>3.9725999999999999</v>
      </c>
      <c r="AN87" s="209">
        <f t="shared" si="26"/>
        <v>3.6105</v>
      </c>
      <c r="AO87" s="209">
        <f t="shared" si="26"/>
        <v>3.4036</v>
      </c>
      <c r="AP87" s="209">
        <f t="shared" si="26"/>
        <v>3.2675000000000001</v>
      </c>
      <c r="AQ87" s="209">
        <f t="shared" si="26"/>
        <v>3.2113</v>
      </c>
      <c r="AR87" s="209">
        <f t="shared" si="26"/>
        <v>3.1494</v>
      </c>
      <c r="AS87" s="209">
        <f t="shared" si="26"/>
        <v>3.1267999999999998</v>
      </c>
      <c r="AT87" s="209">
        <f t="shared" si="26"/>
        <v>3.0680999999999998</v>
      </c>
      <c r="AU87" s="209">
        <f t="shared" si="26"/>
        <v>2.9977</v>
      </c>
      <c r="AV87" s="209">
        <f t="shared" si="26"/>
        <v>2.9304999999999999</v>
      </c>
      <c r="AW87" s="209">
        <f t="shared" si="26"/>
        <v>2.8351000000000002</v>
      </c>
      <c r="AX87" s="209">
        <f t="shared" si="26"/>
        <v>2.6728000000000001</v>
      </c>
      <c r="AY87" s="209">
        <f t="shared" si="26"/>
        <v>2.5135000000000001</v>
      </c>
      <c r="AZ87" s="209">
        <f t="shared" si="26"/>
        <v>2.3677999999999999</v>
      </c>
      <c r="BA87" s="209">
        <f t="shared" si="26"/>
        <v>2.2890000000000001</v>
      </c>
      <c r="BB87" s="209">
        <f t="shared" si="27"/>
        <v>2.2418999999999998</v>
      </c>
      <c r="BC87" s="209">
        <f t="shared" si="27"/>
        <v>2.1930000000000001</v>
      </c>
      <c r="BD87" s="209">
        <f t="shared" si="27"/>
        <v>2.1856</v>
      </c>
      <c r="BE87" s="209">
        <f t="shared" si="27"/>
        <v>2.2002999999999999</v>
      </c>
      <c r="BF87" s="209">
        <f t="shared" si="27"/>
        <v>2.2115</v>
      </c>
      <c r="BG87" s="209">
        <f t="shared" si="27"/>
        <v>2.2227999999999999</v>
      </c>
      <c r="BH87" s="209">
        <f t="shared" si="27"/>
        <v>2.2078000000000002</v>
      </c>
      <c r="BI87" s="209">
        <f t="shared" si="27"/>
        <v>2.2002999999999999</v>
      </c>
      <c r="BJ87" s="209">
        <f t="shared" si="27"/>
        <v>2.1930000000000001</v>
      </c>
      <c r="BK87" s="209">
        <f t="shared" si="27"/>
        <v>2.1892999999999998</v>
      </c>
      <c r="BL87" s="209">
        <f t="shared" si="27"/>
        <v>2.1568000000000001</v>
      </c>
      <c r="BM87" s="209">
        <f t="shared" si="27"/>
        <v>2.1114999999999999</v>
      </c>
      <c r="BN87" s="209">
        <f t="shared" si="28"/>
        <v>2.0648</v>
      </c>
      <c r="BO87" s="209">
        <f t="shared" si="28"/>
        <v>1.9773000000000001</v>
      </c>
      <c r="BP87" s="209">
        <f t="shared" si="28"/>
        <v>1.9079999999999999</v>
      </c>
      <c r="BQ87" s="209">
        <f t="shared" si="28"/>
        <v>1.8859999999999999</v>
      </c>
      <c r="BR87" s="209">
        <f t="shared" si="28"/>
        <v>1.8671</v>
      </c>
      <c r="BS87" s="209">
        <f t="shared" si="28"/>
        <v>1.8102</v>
      </c>
      <c r="BT87" s="209">
        <f t="shared" si="28"/>
        <v>1.7638</v>
      </c>
      <c r="BU87" s="209">
        <f t="shared" si="28"/>
        <v>1.7311000000000001</v>
      </c>
      <c r="BV87" s="209">
        <f t="shared" si="28"/>
        <v>1.7018</v>
      </c>
      <c r="BW87" s="209">
        <f t="shared" si="28"/>
        <v>1.6735</v>
      </c>
      <c r="BX87" s="209">
        <f t="shared" si="29"/>
        <v>1.6398999999999999</v>
      </c>
      <c r="BY87" s="209">
        <f t="shared" si="29"/>
        <v>1.5862000000000001</v>
      </c>
      <c r="BZ87" s="209">
        <f t="shared" si="29"/>
        <v>1.518</v>
      </c>
      <c r="CA87" s="209">
        <f t="shared" si="29"/>
        <v>1.4538</v>
      </c>
      <c r="CB87" s="209">
        <f t="shared" si="29"/>
        <v>1.4145000000000001</v>
      </c>
      <c r="CC87" s="209">
        <f t="shared" si="29"/>
        <v>1.3069999999999999</v>
      </c>
      <c r="CD87" s="209">
        <f t="shared" si="29"/>
        <v>1.1152</v>
      </c>
      <c r="CE87" s="209">
        <f t="shared" si="13"/>
        <v>1.0290999999999999</v>
      </c>
      <c r="CF87" s="209">
        <f t="shared" si="14"/>
        <v>1</v>
      </c>
    </row>
    <row r="88" spans="1:84" x14ac:dyDescent="0.2">
      <c r="A88" s="210">
        <v>4</v>
      </c>
      <c r="B88" s="211" t="s">
        <v>211</v>
      </c>
      <c r="C88" s="212"/>
      <c r="D88" s="213">
        <v>15</v>
      </c>
      <c r="E88" s="214">
        <v>20</v>
      </c>
      <c r="F88" s="215">
        <f t="shared" si="25"/>
        <v>0</v>
      </c>
      <c r="G88" s="216">
        <f t="shared" si="25"/>
        <v>0</v>
      </c>
      <c r="H88" s="216">
        <f t="shared" si="25"/>
        <v>0</v>
      </c>
      <c r="I88" s="216">
        <f t="shared" si="25"/>
        <v>5.2327000000000004</v>
      </c>
      <c r="J88" s="217">
        <f t="shared" si="25"/>
        <v>5.3639999999999999</v>
      </c>
      <c r="K88" s="217">
        <f t="shared" si="25"/>
        <v>4.5461</v>
      </c>
      <c r="L88" s="217">
        <f t="shared" si="25"/>
        <v>4.4207000000000001</v>
      </c>
      <c r="M88" s="217">
        <f t="shared" si="25"/>
        <v>4.5461</v>
      </c>
      <c r="N88" s="217">
        <f t="shared" si="25"/>
        <v>4.6281999999999996</v>
      </c>
      <c r="O88" s="217">
        <f t="shared" si="25"/>
        <v>4.5461</v>
      </c>
      <c r="P88" s="217">
        <f t="shared" si="25"/>
        <v>4.4513999999999996</v>
      </c>
      <c r="Q88" s="217">
        <f t="shared" si="25"/>
        <v>4.3754</v>
      </c>
      <c r="R88" s="217">
        <f t="shared" si="25"/>
        <v>4.4055</v>
      </c>
      <c r="S88" s="217">
        <f t="shared" si="25"/>
        <v>4.4207000000000001</v>
      </c>
      <c r="T88" s="217">
        <f t="shared" si="25"/>
        <v>4.3754</v>
      </c>
      <c r="U88" s="217">
        <f t="shared" si="25"/>
        <v>4.3164999999999996</v>
      </c>
      <c r="V88" s="217">
        <f t="shared" si="23"/>
        <v>4.3019999999999996</v>
      </c>
      <c r="W88" s="217">
        <f t="shared" si="23"/>
        <v>4.2732999999999999</v>
      </c>
      <c r="X88" s="217">
        <f t="shared" si="23"/>
        <v>4.2032999999999996</v>
      </c>
      <c r="Y88" s="217">
        <f t="shared" si="23"/>
        <v>4.0957999999999997</v>
      </c>
      <c r="Z88" s="217">
        <f t="shared" si="23"/>
        <v>4.0442</v>
      </c>
      <c r="AA88" s="217">
        <f t="shared" si="23"/>
        <v>4.0957999999999997</v>
      </c>
      <c r="AB88" s="217">
        <f t="shared" si="23"/>
        <v>4.0957999999999997</v>
      </c>
      <c r="AC88" s="217">
        <f t="shared" si="23"/>
        <v>4.0313999999999997</v>
      </c>
      <c r="AD88" s="217">
        <f t="shared" si="23"/>
        <v>3.8382999999999998</v>
      </c>
      <c r="AE88" s="217">
        <f t="shared" si="23"/>
        <v>3.6945000000000001</v>
      </c>
      <c r="AF88" s="217">
        <f t="shared" si="23"/>
        <v>3.581</v>
      </c>
      <c r="AG88" s="217">
        <f t="shared" si="23"/>
        <v>3.3736999999999999</v>
      </c>
      <c r="AH88" s="217">
        <f t="shared" si="23"/>
        <v>2.9676</v>
      </c>
      <c r="AI88" s="217">
        <f t="shared" si="23"/>
        <v>2.8426</v>
      </c>
      <c r="AJ88" s="217">
        <f t="shared" si="23"/>
        <v>2.7393000000000001</v>
      </c>
      <c r="AK88" s="217">
        <f t="shared" si="23"/>
        <v>2.6652999999999998</v>
      </c>
      <c r="AL88" s="217">
        <f t="shared" si="26"/>
        <v>2.6324000000000001</v>
      </c>
      <c r="AM88" s="217">
        <f t="shared" si="26"/>
        <v>2.5386000000000002</v>
      </c>
      <c r="AN88" s="217">
        <f t="shared" si="26"/>
        <v>2.3828999999999998</v>
      </c>
      <c r="AO88" s="217">
        <f t="shared" si="26"/>
        <v>2.2334000000000001</v>
      </c>
      <c r="AP88" s="217">
        <f t="shared" si="26"/>
        <v>2.1015999999999999</v>
      </c>
      <c r="AQ88" s="217">
        <f t="shared" si="26"/>
        <v>2.0644</v>
      </c>
      <c r="AR88" s="217">
        <f t="shared" si="26"/>
        <v>2.0063</v>
      </c>
      <c r="AS88" s="217">
        <f t="shared" si="26"/>
        <v>1.9632000000000001</v>
      </c>
      <c r="AT88" s="217">
        <f t="shared" si="26"/>
        <v>1.9783999999999999</v>
      </c>
      <c r="AU88" s="217">
        <f t="shared" si="26"/>
        <v>2.0253000000000001</v>
      </c>
      <c r="AV88" s="217">
        <f t="shared" si="26"/>
        <v>1.9968999999999999</v>
      </c>
      <c r="AW88" s="217">
        <f t="shared" si="26"/>
        <v>1.9454</v>
      </c>
      <c r="AX88" s="217">
        <f t="shared" si="26"/>
        <v>1.9162999999999999</v>
      </c>
      <c r="AY88" s="217">
        <f t="shared" si="26"/>
        <v>1.8743000000000001</v>
      </c>
      <c r="AZ88" s="217">
        <f t="shared" si="26"/>
        <v>1.8472999999999999</v>
      </c>
      <c r="BA88" s="217">
        <f t="shared" si="26"/>
        <v>1.8472999999999999</v>
      </c>
      <c r="BB88" s="217">
        <f t="shared" si="27"/>
        <v>1.8420000000000001</v>
      </c>
      <c r="BC88" s="217">
        <f t="shared" si="27"/>
        <v>1.8082</v>
      </c>
      <c r="BD88" s="217">
        <f t="shared" si="27"/>
        <v>1.8392999999999999</v>
      </c>
      <c r="BE88" s="217">
        <f t="shared" si="27"/>
        <v>1.8184</v>
      </c>
      <c r="BF88" s="217">
        <f t="shared" si="27"/>
        <v>1.8184</v>
      </c>
      <c r="BG88" s="217">
        <f t="shared" si="27"/>
        <v>1.8472999999999999</v>
      </c>
      <c r="BH88" s="217">
        <f t="shared" si="27"/>
        <v>1.8132999999999999</v>
      </c>
      <c r="BI88" s="217">
        <f t="shared" si="27"/>
        <v>1.7562</v>
      </c>
      <c r="BJ88" s="217">
        <f t="shared" si="27"/>
        <v>1.7658</v>
      </c>
      <c r="BK88" s="217">
        <f t="shared" si="27"/>
        <v>1.7395</v>
      </c>
      <c r="BL88" s="217">
        <f t="shared" si="27"/>
        <v>1.7161999999999999</v>
      </c>
      <c r="BM88" s="217">
        <f t="shared" si="27"/>
        <v>1.6520999999999999</v>
      </c>
      <c r="BN88" s="217">
        <f t="shared" si="28"/>
        <v>1.5691999999999999</v>
      </c>
      <c r="BO88" s="217">
        <f t="shared" si="28"/>
        <v>1.5502</v>
      </c>
      <c r="BP88" s="217">
        <f t="shared" si="28"/>
        <v>1.4753000000000001</v>
      </c>
      <c r="BQ88" s="217">
        <f t="shared" si="28"/>
        <v>1.5262</v>
      </c>
      <c r="BR88" s="217">
        <f t="shared" si="28"/>
        <v>1.5136000000000001</v>
      </c>
      <c r="BS88" s="217">
        <f t="shared" si="28"/>
        <v>1.4437</v>
      </c>
      <c r="BT88" s="217">
        <f t="shared" si="28"/>
        <v>1.4244000000000001</v>
      </c>
      <c r="BU88" s="217">
        <f t="shared" si="28"/>
        <v>1.4229000000000001</v>
      </c>
      <c r="BV88" s="217">
        <f t="shared" si="28"/>
        <v>1.4323999999999999</v>
      </c>
      <c r="BW88" s="217">
        <f t="shared" si="28"/>
        <v>1.4519</v>
      </c>
      <c r="BX88" s="217">
        <f t="shared" si="29"/>
        <v>1.4719</v>
      </c>
      <c r="BY88" s="217">
        <f t="shared" si="29"/>
        <v>1.4356</v>
      </c>
      <c r="BZ88" s="217">
        <f t="shared" si="29"/>
        <v>1.4026000000000001</v>
      </c>
      <c r="CA88" s="217">
        <f t="shared" si="29"/>
        <v>1.3858999999999999</v>
      </c>
      <c r="CB88" s="217">
        <f t="shared" si="29"/>
        <v>1.3919999999999999</v>
      </c>
      <c r="CC88" s="217">
        <f t="shared" si="29"/>
        <v>1.282</v>
      </c>
      <c r="CD88" s="217">
        <f t="shared" si="29"/>
        <v>0.99460000000000004</v>
      </c>
      <c r="CE88" s="217">
        <f t="shared" si="13"/>
        <v>0.98309999999999997</v>
      </c>
      <c r="CF88" s="217">
        <f t="shared" si="14"/>
        <v>1</v>
      </c>
    </row>
    <row r="89" spans="1:84" x14ac:dyDescent="0.2">
      <c r="B89" s="195" t="s">
        <v>357</v>
      </c>
      <c r="K89" s="196"/>
      <c r="M89" s="196"/>
      <c r="N89" s="196" t="s">
        <v>215</v>
      </c>
      <c r="S89" s="196" t="s">
        <v>216</v>
      </c>
      <c r="X89" s="196" t="s">
        <v>217</v>
      </c>
      <c r="AC89" s="196" t="s">
        <v>218</v>
      </c>
      <c r="AH89" s="196" t="s">
        <v>219</v>
      </c>
      <c r="AM89" s="196" t="s">
        <v>220</v>
      </c>
      <c r="AR89" s="196" t="s">
        <v>221</v>
      </c>
      <c r="AS89" s="196"/>
      <c r="AW89" s="196" t="s">
        <v>222</v>
      </c>
      <c r="BB89" s="196" t="s">
        <v>223</v>
      </c>
      <c r="BG89" s="196" t="s">
        <v>224</v>
      </c>
      <c r="BL89" s="196" t="s">
        <v>225</v>
      </c>
      <c r="BQ89" s="196" t="s">
        <v>226</v>
      </c>
      <c r="BV89" s="196" t="s">
        <v>227</v>
      </c>
      <c r="CA89" s="196" t="s">
        <v>228</v>
      </c>
    </row>
    <row r="93" spans="1:84" x14ac:dyDescent="0.2">
      <c r="B93" s="3" t="s">
        <v>212</v>
      </c>
    </row>
    <row r="95" spans="1:84" x14ac:dyDescent="0.2">
      <c r="B95" s="33" t="s">
        <v>412</v>
      </c>
      <c r="C95" s="33"/>
      <c r="D95" s="218">
        <f>D$10</f>
        <v>1944</v>
      </c>
      <c r="E95" s="218">
        <f t="shared" ref="E95:BP95" si="30">E$10</f>
        <v>1945</v>
      </c>
      <c r="F95" s="218">
        <f t="shared" si="30"/>
        <v>1946</v>
      </c>
      <c r="G95" s="218">
        <f t="shared" si="30"/>
        <v>1947</v>
      </c>
      <c r="H95" s="218">
        <f t="shared" si="30"/>
        <v>1948</v>
      </c>
      <c r="I95" s="218">
        <f t="shared" si="30"/>
        <v>1949</v>
      </c>
      <c r="J95" s="218">
        <f t="shared" si="30"/>
        <v>1950</v>
      </c>
      <c r="K95" s="218">
        <f t="shared" si="30"/>
        <v>1951</v>
      </c>
      <c r="L95" s="218">
        <f t="shared" si="30"/>
        <v>1952</v>
      </c>
      <c r="M95" s="218">
        <f t="shared" si="30"/>
        <v>1953</v>
      </c>
      <c r="N95" s="218">
        <f t="shared" si="30"/>
        <v>1954</v>
      </c>
      <c r="O95" s="218">
        <f t="shared" si="30"/>
        <v>1955</v>
      </c>
      <c r="P95" s="218">
        <f t="shared" si="30"/>
        <v>1956</v>
      </c>
      <c r="Q95" s="218">
        <f t="shared" si="30"/>
        <v>1957</v>
      </c>
      <c r="R95" s="218">
        <f t="shared" si="30"/>
        <v>1958</v>
      </c>
      <c r="S95" s="218">
        <f t="shared" si="30"/>
        <v>1959</v>
      </c>
      <c r="T95" s="218">
        <f t="shared" si="30"/>
        <v>1960</v>
      </c>
      <c r="U95" s="218">
        <f t="shared" si="30"/>
        <v>1961</v>
      </c>
      <c r="V95" s="218">
        <f t="shared" si="30"/>
        <v>1962</v>
      </c>
      <c r="W95" s="218">
        <f t="shared" si="30"/>
        <v>1963</v>
      </c>
      <c r="X95" s="218">
        <f t="shared" si="30"/>
        <v>1964</v>
      </c>
      <c r="Y95" s="218">
        <f t="shared" si="30"/>
        <v>1965</v>
      </c>
      <c r="Z95" s="218">
        <f t="shared" si="30"/>
        <v>1966</v>
      </c>
      <c r="AA95" s="218">
        <f t="shared" si="30"/>
        <v>1967</v>
      </c>
      <c r="AB95" s="218">
        <f t="shared" si="30"/>
        <v>1968</v>
      </c>
      <c r="AC95" s="218">
        <f t="shared" si="30"/>
        <v>1969</v>
      </c>
      <c r="AD95" s="218">
        <f t="shared" si="30"/>
        <v>1970</v>
      </c>
      <c r="AE95" s="218">
        <f t="shared" si="30"/>
        <v>1971</v>
      </c>
      <c r="AF95" s="218">
        <f t="shared" si="30"/>
        <v>1972</v>
      </c>
      <c r="AG95" s="218">
        <f t="shared" si="30"/>
        <v>1973</v>
      </c>
      <c r="AH95" s="218">
        <f t="shared" si="30"/>
        <v>1974</v>
      </c>
      <c r="AI95" s="218">
        <f t="shared" si="30"/>
        <v>1975</v>
      </c>
      <c r="AJ95" s="218">
        <f t="shared" si="30"/>
        <v>1976</v>
      </c>
      <c r="AK95" s="218">
        <f t="shared" si="30"/>
        <v>1977</v>
      </c>
      <c r="AL95" s="218">
        <f t="shared" si="30"/>
        <v>1978</v>
      </c>
      <c r="AM95" s="218">
        <f t="shared" si="30"/>
        <v>1979</v>
      </c>
      <c r="AN95" s="218">
        <f t="shared" si="30"/>
        <v>1980</v>
      </c>
      <c r="AO95" s="218">
        <f t="shared" si="30"/>
        <v>1981</v>
      </c>
      <c r="AP95" s="218">
        <f t="shared" si="30"/>
        <v>1982</v>
      </c>
      <c r="AQ95" s="218">
        <f t="shared" si="30"/>
        <v>1983</v>
      </c>
      <c r="AR95" s="218">
        <f t="shared" si="30"/>
        <v>1984</v>
      </c>
      <c r="AS95" s="218">
        <f t="shared" si="30"/>
        <v>1985</v>
      </c>
      <c r="AT95" s="218">
        <f t="shared" si="30"/>
        <v>1986</v>
      </c>
      <c r="AU95" s="218">
        <f t="shared" si="30"/>
        <v>1987</v>
      </c>
      <c r="AV95" s="218">
        <f t="shared" si="30"/>
        <v>1988</v>
      </c>
      <c r="AW95" s="218">
        <f t="shared" si="30"/>
        <v>1989</v>
      </c>
      <c r="AX95" s="218">
        <f t="shared" si="30"/>
        <v>1990</v>
      </c>
      <c r="AY95" s="218">
        <f t="shared" si="30"/>
        <v>1991</v>
      </c>
      <c r="AZ95" s="218">
        <f t="shared" si="30"/>
        <v>1992</v>
      </c>
      <c r="BA95" s="218">
        <f t="shared" si="30"/>
        <v>1993</v>
      </c>
      <c r="BB95" s="218">
        <f t="shared" si="30"/>
        <v>1994</v>
      </c>
      <c r="BC95" s="218">
        <f t="shared" si="30"/>
        <v>1995</v>
      </c>
      <c r="BD95" s="218">
        <f t="shared" si="30"/>
        <v>1996</v>
      </c>
      <c r="BE95" s="218">
        <f t="shared" si="30"/>
        <v>1997</v>
      </c>
      <c r="BF95" s="218">
        <f t="shared" si="30"/>
        <v>1998</v>
      </c>
      <c r="BG95" s="218">
        <f t="shared" si="30"/>
        <v>1999</v>
      </c>
      <c r="BH95" s="218">
        <f t="shared" si="30"/>
        <v>2000</v>
      </c>
      <c r="BI95" s="218">
        <f t="shared" si="30"/>
        <v>2001</v>
      </c>
      <c r="BJ95" s="218">
        <f t="shared" si="30"/>
        <v>2002</v>
      </c>
      <c r="BK95" s="218">
        <f t="shared" si="30"/>
        <v>2003</v>
      </c>
      <c r="BL95" s="218">
        <f t="shared" si="30"/>
        <v>2004</v>
      </c>
      <c r="BM95" s="218">
        <f t="shared" si="30"/>
        <v>2005</v>
      </c>
      <c r="BN95" s="218">
        <f t="shared" si="30"/>
        <v>2006</v>
      </c>
      <c r="BO95" s="218">
        <f t="shared" si="30"/>
        <v>2007</v>
      </c>
      <c r="BP95" s="218">
        <f t="shared" si="30"/>
        <v>2008</v>
      </c>
      <c r="BQ95" s="218">
        <f t="shared" ref="BQ95:CF95" si="31">BQ$10</f>
        <v>2009</v>
      </c>
      <c r="BR95" s="218">
        <f t="shared" si="31"/>
        <v>2010</v>
      </c>
      <c r="BS95" s="218">
        <f t="shared" si="31"/>
        <v>2011</v>
      </c>
      <c r="BT95" s="218">
        <f t="shared" si="31"/>
        <v>2012</v>
      </c>
      <c r="BU95" s="218">
        <f t="shared" si="31"/>
        <v>2013</v>
      </c>
      <c r="BV95" s="218">
        <f t="shared" si="31"/>
        <v>2014</v>
      </c>
      <c r="BW95" s="218">
        <f t="shared" si="31"/>
        <v>2015</v>
      </c>
      <c r="BX95" s="218">
        <f t="shared" si="31"/>
        <v>2016</v>
      </c>
      <c r="BY95" s="218">
        <f t="shared" si="31"/>
        <v>2017</v>
      </c>
      <c r="BZ95" s="218">
        <f t="shared" si="31"/>
        <v>2018</v>
      </c>
      <c r="CA95" s="218">
        <f t="shared" si="31"/>
        <v>2019</v>
      </c>
      <c r="CB95" s="218">
        <f t="shared" si="31"/>
        <v>2020</v>
      </c>
      <c r="CC95" s="218">
        <f t="shared" si="31"/>
        <v>2021</v>
      </c>
      <c r="CD95" s="218">
        <f t="shared" si="31"/>
        <v>2022</v>
      </c>
      <c r="CE95" s="218">
        <f t="shared" si="31"/>
        <v>2023</v>
      </c>
      <c r="CF95" s="218">
        <f t="shared" si="31"/>
        <v>2024</v>
      </c>
    </row>
    <row r="96" spans="1:84" x14ac:dyDescent="0.2">
      <c r="B96" s="189" t="s">
        <v>161</v>
      </c>
      <c r="D96" s="254">
        <f>D$11</f>
        <v>25.627500000000001</v>
      </c>
      <c r="E96" s="254">
        <f t="shared" ref="E96:BP96" si="32">E$11</f>
        <v>24.660399999999999</v>
      </c>
      <c r="F96" s="254">
        <f t="shared" si="32"/>
        <v>22.9298</v>
      </c>
      <c r="G96" s="254">
        <f t="shared" si="32"/>
        <v>19.803000000000001</v>
      </c>
      <c r="H96" s="254">
        <f t="shared" si="32"/>
        <v>18.152799999999999</v>
      </c>
      <c r="I96" s="254">
        <f t="shared" si="32"/>
        <v>15.939</v>
      </c>
      <c r="J96" s="254">
        <f t="shared" si="32"/>
        <v>16.756399999999999</v>
      </c>
      <c r="K96" s="254">
        <f t="shared" si="32"/>
        <v>14.5222</v>
      </c>
      <c r="L96" s="254">
        <f t="shared" si="32"/>
        <v>13.614599999999999</v>
      </c>
      <c r="M96" s="254">
        <f t="shared" si="32"/>
        <v>14.053800000000001</v>
      </c>
      <c r="N96" s="254">
        <f t="shared" si="32"/>
        <v>14.053800000000001</v>
      </c>
      <c r="O96" s="254">
        <f t="shared" si="32"/>
        <v>13.3367</v>
      </c>
      <c r="P96" s="254">
        <f t="shared" si="32"/>
        <v>12.9406</v>
      </c>
      <c r="Q96" s="254">
        <f t="shared" si="32"/>
        <v>12.4476</v>
      </c>
      <c r="R96" s="254">
        <f t="shared" si="32"/>
        <v>12.101900000000001</v>
      </c>
      <c r="S96" s="254">
        <f t="shared" si="32"/>
        <v>11.774800000000001</v>
      </c>
      <c r="T96" s="254">
        <f t="shared" si="32"/>
        <v>10.9832</v>
      </c>
      <c r="U96" s="254">
        <f t="shared" si="32"/>
        <v>10.2913</v>
      </c>
      <c r="V96" s="254">
        <f t="shared" si="32"/>
        <v>9.6103000000000005</v>
      </c>
      <c r="W96" s="254">
        <f t="shared" si="32"/>
        <v>9.1399000000000008</v>
      </c>
      <c r="X96" s="254">
        <f t="shared" si="32"/>
        <v>8.8310999999999993</v>
      </c>
      <c r="Y96" s="254">
        <f t="shared" si="32"/>
        <v>8.4870000000000001</v>
      </c>
      <c r="Z96" s="254">
        <f t="shared" si="32"/>
        <v>8.2721999999999998</v>
      </c>
      <c r="AA96" s="254">
        <f t="shared" si="32"/>
        <v>8.7133000000000003</v>
      </c>
      <c r="AB96" s="254">
        <f t="shared" si="32"/>
        <v>8.2721999999999998</v>
      </c>
      <c r="AC96" s="254">
        <f t="shared" si="32"/>
        <v>7.6433</v>
      </c>
      <c r="AD96" s="254">
        <f t="shared" si="32"/>
        <v>6.4702999999999999</v>
      </c>
      <c r="AE96" s="254">
        <f t="shared" si="32"/>
        <v>5.8348000000000004</v>
      </c>
      <c r="AF96" s="254">
        <f t="shared" si="32"/>
        <v>5.5617000000000001</v>
      </c>
      <c r="AG96" s="254">
        <f t="shared" si="32"/>
        <v>5.2489999999999997</v>
      </c>
      <c r="AH96" s="254">
        <f t="shared" si="32"/>
        <v>4.9508000000000001</v>
      </c>
      <c r="AI96" s="254">
        <f t="shared" si="32"/>
        <v>4.8228999999999997</v>
      </c>
      <c r="AJ96" s="254">
        <f t="shared" si="32"/>
        <v>4.6512000000000002</v>
      </c>
      <c r="AK96" s="254">
        <f t="shared" si="32"/>
        <v>4.4607999999999999</v>
      </c>
      <c r="AL96" s="254">
        <f t="shared" si="32"/>
        <v>4.2712000000000003</v>
      </c>
      <c r="AM96" s="254">
        <f t="shared" si="32"/>
        <v>3.9725999999999999</v>
      </c>
      <c r="AN96" s="254">
        <f t="shared" si="32"/>
        <v>3.6105</v>
      </c>
      <c r="AO96" s="254">
        <f t="shared" si="32"/>
        <v>3.4036</v>
      </c>
      <c r="AP96" s="254">
        <f t="shared" si="32"/>
        <v>3.2675000000000001</v>
      </c>
      <c r="AQ96" s="254">
        <f t="shared" si="32"/>
        <v>3.2113</v>
      </c>
      <c r="AR96" s="254">
        <f t="shared" si="32"/>
        <v>3.1494</v>
      </c>
      <c r="AS96" s="254">
        <f t="shared" si="32"/>
        <v>3.1267999999999998</v>
      </c>
      <c r="AT96" s="254">
        <f t="shared" si="32"/>
        <v>3.0680999999999998</v>
      </c>
      <c r="AU96" s="254">
        <f t="shared" si="32"/>
        <v>2.9977</v>
      </c>
      <c r="AV96" s="254">
        <f t="shared" si="32"/>
        <v>2.9304999999999999</v>
      </c>
      <c r="AW96" s="254">
        <f t="shared" si="32"/>
        <v>2.8351000000000002</v>
      </c>
      <c r="AX96" s="254">
        <f t="shared" si="32"/>
        <v>2.6728000000000001</v>
      </c>
      <c r="AY96" s="254">
        <f t="shared" si="32"/>
        <v>2.5135000000000001</v>
      </c>
      <c r="AZ96" s="254">
        <f t="shared" si="32"/>
        <v>2.3677999999999999</v>
      </c>
      <c r="BA96" s="254">
        <f t="shared" si="32"/>
        <v>2.2890000000000001</v>
      </c>
      <c r="BB96" s="254">
        <f t="shared" si="32"/>
        <v>2.2418999999999998</v>
      </c>
      <c r="BC96" s="254">
        <f t="shared" si="32"/>
        <v>2.1930000000000001</v>
      </c>
      <c r="BD96" s="254">
        <f t="shared" si="32"/>
        <v>2.1856</v>
      </c>
      <c r="BE96" s="254">
        <f t="shared" si="32"/>
        <v>2.2002999999999999</v>
      </c>
      <c r="BF96" s="254">
        <f t="shared" si="32"/>
        <v>2.2115</v>
      </c>
      <c r="BG96" s="254">
        <f t="shared" si="32"/>
        <v>2.2227999999999999</v>
      </c>
      <c r="BH96" s="254">
        <f t="shared" si="32"/>
        <v>2.2078000000000002</v>
      </c>
      <c r="BI96" s="254">
        <f t="shared" si="32"/>
        <v>2.2002999999999999</v>
      </c>
      <c r="BJ96" s="254">
        <f t="shared" si="32"/>
        <v>2.1930000000000001</v>
      </c>
      <c r="BK96" s="254">
        <f t="shared" si="32"/>
        <v>2.1892999999999998</v>
      </c>
      <c r="BL96" s="254">
        <f t="shared" si="32"/>
        <v>2.1568000000000001</v>
      </c>
      <c r="BM96" s="254">
        <f t="shared" si="32"/>
        <v>2.1114999999999999</v>
      </c>
      <c r="BN96" s="254">
        <f t="shared" si="32"/>
        <v>2.0648</v>
      </c>
      <c r="BO96" s="254">
        <f t="shared" si="32"/>
        <v>1.9773000000000001</v>
      </c>
      <c r="BP96" s="254">
        <f t="shared" si="32"/>
        <v>1.9079999999999999</v>
      </c>
      <c r="BQ96" s="254">
        <f t="shared" ref="BQ96:CF96" si="33">BQ$11</f>
        <v>1.8859999999999999</v>
      </c>
      <c r="BR96" s="254">
        <f t="shared" si="33"/>
        <v>1.8671</v>
      </c>
      <c r="BS96" s="254">
        <f t="shared" si="33"/>
        <v>1.8102</v>
      </c>
      <c r="BT96" s="254">
        <f t="shared" si="33"/>
        <v>1.7638</v>
      </c>
      <c r="BU96" s="254">
        <f t="shared" si="33"/>
        <v>1.7311000000000001</v>
      </c>
      <c r="BV96" s="254">
        <f t="shared" si="33"/>
        <v>1.7018</v>
      </c>
      <c r="BW96" s="254">
        <f t="shared" si="33"/>
        <v>1.6735</v>
      </c>
      <c r="BX96" s="254">
        <f t="shared" si="33"/>
        <v>1.6398999999999999</v>
      </c>
      <c r="BY96" s="254">
        <f t="shared" si="33"/>
        <v>1.5862000000000001</v>
      </c>
      <c r="BZ96" s="254">
        <f t="shared" si="33"/>
        <v>1.518</v>
      </c>
      <c r="CA96" s="254">
        <f t="shared" si="33"/>
        <v>1.4538</v>
      </c>
      <c r="CB96" s="254">
        <f>CB$11</f>
        <v>1.4145000000000001</v>
      </c>
      <c r="CC96" s="254">
        <f t="shared" si="33"/>
        <v>1.3069999999999999</v>
      </c>
      <c r="CD96" s="254">
        <f t="shared" si="33"/>
        <v>1.1152</v>
      </c>
      <c r="CE96" s="254">
        <f t="shared" si="33"/>
        <v>1.0290999999999999</v>
      </c>
      <c r="CF96" s="254">
        <f t="shared" si="33"/>
        <v>1</v>
      </c>
    </row>
    <row r="97" spans="2:84" x14ac:dyDescent="0.2">
      <c r="B97" s="189" t="s">
        <v>162</v>
      </c>
      <c r="D97" s="254"/>
      <c r="E97" s="254"/>
      <c r="F97" s="254"/>
      <c r="G97" s="254"/>
      <c r="H97" s="254"/>
      <c r="I97" s="254">
        <f t="shared" ref="I97:BT97" si="34">I$12</f>
        <v>10.496</v>
      </c>
      <c r="J97" s="254">
        <f t="shared" si="34"/>
        <v>11.0252</v>
      </c>
      <c r="K97" s="254">
        <f t="shared" si="34"/>
        <v>9.5071999999999992</v>
      </c>
      <c r="L97" s="254">
        <f t="shared" si="34"/>
        <v>8.9252000000000002</v>
      </c>
      <c r="M97" s="254">
        <f t="shared" si="34"/>
        <v>9.2393999999999998</v>
      </c>
      <c r="N97" s="254">
        <f t="shared" si="34"/>
        <v>9.1747999999999994</v>
      </c>
      <c r="O97" s="254">
        <f t="shared" si="34"/>
        <v>8.7467000000000006</v>
      </c>
      <c r="P97" s="254">
        <f t="shared" si="34"/>
        <v>8.5195000000000007</v>
      </c>
      <c r="Q97" s="254">
        <f t="shared" si="34"/>
        <v>8.1999999999999993</v>
      </c>
      <c r="R97" s="254">
        <f t="shared" si="34"/>
        <v>7.9515000000000002</v>
      </c>
      <c r="S97" s="254">
        <f t="shared" si="34"/>
        <v>7.3708</v>
      </c>
      <c r="T97" s="254">
        <f t="shared" si="34"/>
        <v>6.8333000000000004</v>
      </c>
      <c r="U97" s="254">
        <f t="shared" si="34"/>
        <v>6.3689</v>
      </c>
      <c r="V97" s="254">
        <f t="shared" si="34"/>
        <v>5.9908999999999999</v>
      </c>
      <c r="W97" s="254">
        <f t="shared" si="34"/>
        <v>5.7042999999999999</v>
      </c>
      <c r="X97" s="254">
        <f t="shared" si="34"/>
        <v>5.6308999999999996</v>
      </c>
      <c r="Y97" s="254">
        <f t="shared" si="34"/>
        <v>5.7544000000000004</v>
      </c>
      <c r="Z97" s="254">
        <f t="shared" si="34"/>
        <v>5.7293000000000003</v>
      </c>
      <c r="AA97" s="254">
        <f t="shared" si="34"/>
        <v>5.9908999999999999</v>
      </c>
      <c r="AB97" s="254">
        <f t="shared" si="34"/>
        <v>5.6551999999999998</v>
      </c>
      <c r="AC97" s="254">
        <f t="shared" si="34"/>
        <v>5.3992000000000004</v>
      </c>
      <c r="AD97" s="254">
        <f t="shared" si="34"/>
        <v>4.6360000000000001</v>
      </c>
      <c r="AE97" s="254">
        <f t="shared" si="34"/>
        <v>4.2736000000000001</v>
      </c>
      <c r="AF97" s="254">
        <f t="shared" si="34"/>
        <v>4.1387999999999998</v>
      </c>
      <c r="AG97" s="254">
        <f t="shared" si="34"/>
        <v>3.9758</v>
      </c>
      <c r="AH97" s="254">
        <f t="shared" si="34"/>
        <v>3.7273000000000001</v>
      </c>
      <c r="AI97" s="254">
        <f t="shared" si="34"/>
        <v>3.6648000000000001</v>
      </c>
      <c r="AJ97" s="254">
        <f t="shared" si="34"/>
        <v>3.5847000000000002</v>
      </c>
      <c r="AK97" s="254">
        <f t="shared" si="34"/>
        <v>3.4708999999999999</v>
      </c>
      <c r="AL97" s="254">
        <f t="shared" si="34"/>
        <v>3.28</v>
      </c>
      <c r="AM97" s="254">
        <f t="shared" si="34"/>
        <v>2.9817999999999998</v>
      </c>
      <c r="AN97" s="254">
        <f t="shared" si="34"/>
        <v>2.6996000000000002</v>
      </c>
      <c r="AO97" s="254">
        <f t="shared" si="34"/>
        <v>2.6240000000000001</v>
      </c>
      <c r="AP97" s="254">
        <f t="shared" si="34"/>
        <v>2.6776</v>
      </c>
      <c r="AQ97" s="254">
        <f t="shared" si="34"/>
        <v>2.6884999999999999</v>
      </c>
      <c r="AR97" s="254">
        <f t="shared" si="34"/>
        <v>2.6558999999999999</v>
      </c>
      <c r="AS97" s="254">
        <f t="shared" si="34"/>
        <v>2.6505000000000001</v>
      </c>
      <c r="AT97" s="254">
        <f t="shared" si="34"/>
        <v>2.5929000000000002</v>
      </c>
      <c r="AU97" s="254">
        <f t="shared" si="34"/>
        <v>2.5476000000000001</v>
      </c>
      <c r="AV97" s="254">
        <f t="shared" si="34"/>
        <v>2.5085999999999999</v>
      </c>
      <c r="AW97" s="254">
        <f t="shared" si="34"/>
        <v>2.4386999999999999</v>
      </c>
      <c r="AX97" s="254">
        <f t="shared" si="34"/>
        <v>2.2816999999999998</v>
      </c>
      <c r="AY97" s="254">
        <f t="shared" si="34"/>
        <v>2.1263999999999998</v>
      </c>
      <c r="AZ97" s="254">
        <f t="shared" si="34"/>
        <v>1.9970000000000001</v>
      </c>
      <c r="BA97" s="254">
        <f t="shared" si="34"/>
        <v>1.9408000000000001</v>
      </c>
      <c r="BB97" s="254">
        <f t="shared" si="34"/>
        <v>1.9209000000000001</v>
      </c>
      <c r="BC97" s="254">
        <f t="shared" si="34"/>
        <v>1.9014</v>
      </c>
      <c r="BD97" s="254">
        <f t="shared" si="34"/>
        <v>1.9351</v>
      </c>
      <c r="BE97" s="254">
        <f t="shared" si="34"/>
        <v>1.97</v>
      </c>
      <c r="BF97" s="254">
        <f t="shared" si="34"/>
        <v>2.0061</v>
      </c>
      <c r="BG97" s="254">
        <f t="shared" si="34"/>
        <v>2.0154000000000001</v>
      </c>
      <c r="BH97" s="254">
        <f t="shared" si="34"/>
        <v>2.0091999999999999</v>
      </c>
      <c r="BI97" s="254">
        <f t="shared" si="34"/>
        <v>2.0154000000000001</v>
      </c>
      <c r="BJ97" s="254">
        <f t="shared" si="34"/>
        <v>2.0185</v>
      </c>
      <c r="BK97" s="254">
        <f t="shared" si="34"/>
        <v>2.0278</v>
      </c>
      <c r="BL97" s="254">
        <f t="shared" si="34"/>
        <v>2.0278</v>
      </c>
      <c r="BM97" s="254">
        <f t="shared" si="34"/>
        <v>2.0247000000000002</v>
      </c>
      <c r="BN97" s="254">
        <f t="shared" si="34"/>
        <v>1.9759</v>
      </c>
      <c r="BO97" s="254">
        <f t="shared" si="34"/>
        <v>1.9180999999999999</v>
      </c>
      <c r="BP97" s="254">
        <f t="shared" si="34"/>
        <v>1.861</v>
      </c>
      <c r="BQ97" s="254">
        <f t="shared" si="34"/>
        <v>1.8298000000000001</v>
      </c>
      <c r="BR97" s="254">
        <f t="shared" si="34"/>
        <v>1.8222</v>
      </c>
      <c r="BS97" s="254">
        <f t="shared" si="34"/>
        <v>1.7875000000000001</v>
      </c>
      <c r="BT97" s="254">
        <f t="shared" si="34"/>
        <v>1.7423999999999999</v>
      </c>
      <c r="BU97" s="254">
        <f t="shared" ref="BU97:CF97" si="35">BU$12</f>
        <v>1.7128000000000001</v>
      </c>
      <c r="BV97" s="254">
        <f t="shared" si="35"/>
        <v>1.6863999999999999</v>
      </c>
      <c r="BW97" s="254">
        <f t="shared" si="35"/>
        <v>1.6545000000000001</v>
      </c>
      <c r="BX97" s="254">
        <f t="shared" si="35"/>
        <v>1.6277999999999999</v>
      </c>
      <c r="BY97" s="254">
        <f t="shared" si="35"/>
        <v>1.5712999999999999</v>
      </c>
      <c r="BZ97" s="254">
        <f t="shared" si="35"/>
        <v>1.4858</v>
      </c>
      <c r="CA97" s="254">
        <f t="shared" si="35"/>
        <v>1.4077</v>
      </c>
      <c r="CB97" s="254">
        <f t="shared" si="35"/>
        <v>1.3753</v>
      </c>
      <c r="CC97" s="254">
        <f t="shared" si="35"/>
        <v>1.3120000000000001</v>
      </c>
      <c r="CD97" s="254">
        <f t="shared" si="35"/>
        <v>1.1409</v>
      </c>
      <c r="CE97" s="254">
        <f t="shared" si="35"/>
        <v>1.0412999999999999</v>
      </c>
      <c r="CF97" s="254">
        <f t="shared" si="35"/>
        <v>1</v>
      </c>
    </row>
    <row r="98" spans="2:84" x14ac:dyDescent="0.2">
      <c r="B98" s="189" t="s">
        <v>163</v>
      </c>
      <c r="D98" s="254"/>
      <c r="E98" s="254"/>
      <c r="F98" s="254"/>
      <c r="G98" s="254"/>
      <c r="H98" s="254"/>
      <c r="I98" s="254">
        <f t="shared" ref="I98:BT98" si="36">I$13</f>
        <v>9.0347000000000008</v>
      </c>
      <c r="J98" s="254">
        <f t="shared" si="36"/>
        <v>9.0978999999999992</v>
      </c>
      <c r="K98" s="254">
        <f t="shared" si="36"/>
        <v>7.6528999999999998</v>
      </c>
      <c r="L98" s="254">
        <f t="shared" si="36"/>
        <v>6.1951999999999998</v>
      </c>
      <c r="M98" s="254">
        <f t="shared" si="36"/>
        <v>6.1368</v>
      </c>
      <c r="N98" s="254">
        <f t="shared" si="36"/>
        <v>6.2248999999999999</v>
      </c>
      <c r="O98" s="254">
        <f t="shared" si="36"/>
        <v>5.9954000000000001</v>
      </c>
      <c r="P98" s="254">
        <f t="shared" si="36"/>
        <v>5.8341000000000003</v>
      </c>
      <c r="Q98" s="254">
        <f t="shared" si="36"/>
        <v>5.5598000000000001</v>
      </c>
      <c r="R98" s="254">
        <f t="shared" si="36"/>
        <v>5.4435000000000002</v>
      </c>
      <c r="S98" s="254">
        <f t="shared" si="36"/>
        <v>5.2885999999999997</v>
      </c>
      <c r="T98" s="254">
        <f t="shared" si="36"/>
        <v>5.1020000000000003</v>
      </c>
      <c r="U98" s="254">
        <f t="shared" si="36"/>
        <v>4.9656000000000002</v>
      </c>
      <c r="V98" s="254">
        <f t="shared" si="36"/>
        <v>4.8544999999999998</v>
      </c>
      <c r="W98" s="254">
        <f t="shared" si="36"/>
        <v>4.7656000000000001</v>
      </c>
      <c r="X98" s="254">
        <f t="shared" si="36"/>
        <v>4.7309000000000001</v>
      </c>
      <c r="Y98" s="254">
        <f t="shared" si="36"/>
        <v>4.8007</v>
      </c>
      <c r="Z98" s="254">
        <f t="shared" si="36"/>
        <v>4.7831000000000001</v>
      </c>
      <c r="AA98" s="254">
        <f t="shared" si="36"/>
        <v>5.0622999999999996</v>
      </c>
      <c r="AB98" s="254">
        <f t="shared" si="36"/>
        <v>4.9467999999999996</v>
      </c>
      <c r="AC98" s="254">
        <f t="shared" si="36"/>
        <v>4.7481999999999998</v>
      </c>
      <c r="AD98" s="254">
        <f t="shared" si="36"/>
        <v>4.2378</v>
      </c>
      <c r="AE98" s="254">
        <f t="shared" si="36"/>
        <v>4.0278999999999998</v>
      </c>
      <c r="AF98" s="254">
        <f t="shared" si="36"/>
        <v>3.9544000000000001</v>
      </c>
      <c r="AG98" s="254">
        <f t="shared" si="36"/>
        <v>3.7277999999999998</v>
      </c>
      <c r="AH98" s="254">
        <f t="shared" si="36"/>
        <v>3.3969</v>
      </c>
      <c r="AI98" s="254">
        <f t="shared" si="36"/>
        <v>3.4146999999999998</v>
      </c>
      <c r="AJ98" s="254">
        <f t="shared" si="36"/>
        <v>3.3359000000000001</v>
      </c>
      <c r="AK98" s="254">
        <f t="shared" si="36"/>
        <v>3.3104</v>
      </c>
      <c r="AL98" s="254">
        <f t="shared" si="36"/>
        <v>3.1732</v>
      </c>
      <c r="AM98" s="254">
        <f t="shared" si="36"/>
        <v>2.9839000000000002</v>
      </c>
      <c r="AN98" s="254">
        <f t="shared" si="36"/>
        <v>2.7917999999999998</v>
      </c>
      <c r="AO98" s="254">
        <f t="shared" si="36"/>
        <v>2.7275</v>
      </c>
      <c r="AP98" s="254">
        <f t="shared" si="36"/>
        <v>2.6177000000000001</v>
      </c>
      <c r="AQ98" s="254">
        <f t="shared" si="36"/>
        <v>2.6659999999999999</v>
      </c>
      <c r="AR98" s="254">
        <f t="shared" si="36"/>
        <v>2.6282999999999999</v>
      </c>
      <c r="AS98" s="254">
        <f t="shared" si="36"/>
        <v>2.556</v>
      </c>
      <c r="AT98" s="254">
        <f t="shared" si="36"/>
        <v>2.5019</v>
      </c>
      <c r="AU98" s="254">
        <f t="shared" si="36"/>
        <v>2.5261999999999998</v>
      </c>
      <c r="AV98" s="254">
        <f t="shared" si="36"/>
        <v>2.4876</v>
      </c>
      <c r="AW98" s="254">
        <f t="shared" si="36"/>
        <v>2.4003999999999999</v>
      </c>
      <c r="AX98" s="254">
        <f t="shared" si="36"/>
        <v>2.2945000000000002</v>
      </c>
      <c r="AY98" s="254">
        <f t="shared" si="36"/>
        <v>2.2050999999999998</v>
      </c>
      <c r="AZ98" s="254">
        <f t="shared" si="36"/>
        <v>2.1223000000000001</v>
      </c>
      <c r="BA98" s="254">
        <f t="shared" si="36"/>
        <v>2.1539999999999999</v>
      </c>
      <c r="BB98" s="254">
        <f t="shared" si="36"/>
        <v>2.1328</v>
      </c>
      <c r="BC98" s="254">
        <f t="shared" si="36"/>
        <v>2.0488</v>
      </c>
      <c r="BD98" s="254">
        <f t="shared" si="36"/>
        <v>2.0950000000000002</v>
      </c>
      <c r="BE98" s="254">
        <f t="shared" si="36"/>
        <v>2.1223000000000001</v>
      </c>
      <c r="BF98" s="254">
        <f t="shared" si="36"/>
        <v>2.1328</v>
      </c>
      <c r="BG98" s="254">
        <f t="shared" si="36"/>
        <v>2.1646999999999998</v>
      </c>
      <c r="BH98" s="254">
        <f t="shared" si="36"/>
        <v>2.1086</v>
      </c>
      <c r="BI98" s="254">
        <f t="shared" si="36"/>
        <v>2.0783</v>
      </c>
      <c r="BJ98" s="254">
        <f t="shared" si="36"/>
        <v>2.0815999999999999</v>
      </c>
      <c r="BK98" s="254">
        <f t="shared" si="36"/>
        <v>2.0651000000000002</v>
      </c>
      <c r="BL98" s="254">
        <f t="shared" si="36"/>
        <v>1.9593</v>
      </c>
      <c r="BM98" s="254">
        <f t="shared" si="36"/>
        <v>1.8612</v>
      </c>
      <c r="BN98" s="254">
        <f t="shared" si="36"/>
        <v>1.8196000000000001</v>
      </c>
      <c r="BO98" s="254">
        <f t="shared" si="36"/>
        <v>1.7118</v>
      </c>
      <c r="BP98" s="254">
        <f t="shared" si="36"/>
        <v>1.6263000000000001</v>
      </c>
      <c r="BQ98" s="254">
        <f t="shared" si="36"/>
        <v>1.6852</v>
      </c>
      <c r="BR98" s="254">
        <f t="shared" si="36"/>
        <v>1.694</v>
      </c>
      <c r="BS98" s="254">
        <f t="shared" si="36"/>
        <v>1.6141000000000001</v>
      </c>
      <c r="BT98" s="254">
        <f t="shared" si="36"/>
        <v>1.5885</v>
      </c>
      <c r="BU98" s="254">
        <f t="shared" ref="BU98:CF98" si="37">BU$13</f>
        <v>1.6042000000000001</v>
      </c>
      <c r="BV98" s="254">
        <f t="shared" si="37"/>
        <v>1.5983000000000001</v>
      </c>
      <c r="BW98" s="254">
        <f t="shared" si="37"/>
        <v>1.5983000000000001</v>
      </c>
      <c r="BX98" s="254">
        <f t="shared" si="37"/>
        <v>1.6101000000000001</v>
      </c>
      <c r="BY98" s="254">
        <f t="shared" si="37"/>
        <v>1.5287999999999999</v>
      </c>
      <c r="BZ98" s="254">
        <f t="shared" si="37"/>
        <v>1.4376</v>
      </c>
      <c r="CA98" s="254">
        <f t="shared" si="37"/>
        <v>1.3914</v>
      </c>
      <c r="CB98" s="254">
        <f t="shared" si="37"/>
        <v>1.39</v>
      </c>
      <c r="CC98" s="254">
        <f t="shared" si="37"/>
        <v>1.3009999999999999</v>
      </c>
      <c r="CD98" s="254">
        <f t="shared" si="37"/>
        <v>1.0824</v>
      </c>
      <c r="CE98" s="254">
        <f t="shared" si="37"/>
        <v>1.0093000000000001</v>
      </c>
      <c r="CF98" s="254">
        <f t="shared" si="37"/>
        <v>1</v>
      </c>
    </row>
    <row r="99" spans="2:84" x14ac:dyDescent="0.2">
      <c r="B99" s="189" t="s">
        <v>164</v>
      </c>
      <c r="D99" s="254"/>
      <c r="E99" s="254"/>
      <c r="F99" s="254"/>
      <c r="G99" s="254"/>
      <c r="H99" s="254"/>
      <c r="I99" s="254">
        <f t="shared" ref="I99:BT99" si="38">I$14</f>
        <v>5.2327000000000004</v>
      </c>
      <c r="J99" s="254">
        <f t="shared" si="38"/>
        <v>5.3639999999999999</v>
      </c>
      <c r="K99" s="254">
        <f t="shared" si="38"/>
        <v>4.5461</v>
      </c>
      <c r="L99" s="254">
        <f t="shared" si="38"/>
        <v>4.4207000000000001</v>
      </c>
      <c r="M99" s="254">
        <f t="shared" si="38"/>
        <v>4.5461</v>
      </c>
      <c r="N99" s="254">
        <f t="shared" si="38"/>
        <v>4.6281999999999996</v>
      </c>
      <c r="O99" s="254">
        <f t="shared" si="38"/>
        <v>4.5461</v>
      </c>
      <c r="P99" s="254">
        <f t="shared" si="38"/>
        <v>4.4513999999999996</v>
      </c>
      <c r="Q99" s="254">
        <f t="shared" si="38"/>
        <v>4.3754</v>
      </c>
      <c r="R99" s="254">
        <f t="shared" si="38"/>
        <v>4.4055</v>
      </c>
      <c r="S99" s="254">
        <f t="shared" si="38"/>
        <v>4.4207000000000001</v>
      </c>
      <c r="T99" s="254">
        <f t="shared" si="38"/>
        <v>4.3754</v>
      </c>
      <c r="U99" s="254">
        <f t="shared" si="38"/>
        <v>4.3164999999999996</v>
      </c>
      <c r="V99" s="254">
        <f t="shared" si="38"/>
        <v>4.3019999999999996</v>
      </c>
      <c r="W99" s="254">
        <f t="shared" si="38"/>
        <v>4.2732999999999999</v>
      </c>
      <c r="X99" s="254">
        <f t="shared" si="38"/>
        <v>4.2032999999999996</v>
      </c>
      <c r="Y99" s="254">
        <f t="shared" si="38"/>
        <v>4.0957999999999997</v>
      </c>
      <c r="Z99" s="254">
        <f t="shared" si="38"/>
        <v>4.0442</v>
      </c>
      <c r="AA99" s="254">
        <f t="shared" si="38"/>
        <v>4.0957999999999997</v>
      </c>
      <c r="AB99" s="254">
        <f t="shared" si="38"/>
        <v>4.0957999999999997</v>
      </c>
      <c r="AC99" s="254">
        <f t="shared" si="38"/>
        <v>4.0313999999999997</v>
      </c>
      <c r="AD99" s="254">
        <f t="shared" si="38"/>
        <v>3.8382999999999998</v>
      </c>
      <c r="AE99" s="254">
        <f t="shared" si="38"/>
        <v>3.6945000000000001</v>
      </c>
      <c r="AF99" s="254">
        <f t="shared" si="38"/>
        <v>3.581</v>
      </c>
      <c r="AG99" s="254">
        <f t="shared" si="38"/>
        <v>3.3736999999999999</v>
      </c>
      <c r="AH99" s="254">
        <f t="shared" si="38"/>
        <v>2.9676</v>
      </c>
      <c r="AI99" s="254">
        <f t="shared" si="38"/>
        <v>2.8426</v>
      </c>
      <c r="AJ99" s="254">
        <f t="shared" si="38"/>
        <v>2.7393000000000001</v>
      </c>
      <c r="AK99" s="254">
        <f t="shared" si="38"/>
        <v>2.6652999999999998</v>
      </c>
      <c r="AL99" s="254">
        <f t="shared" si="38"/>
        <v>2.6324000000000001</v>
      </c>
      <c r="AM99" s="254">
        <f t="shared" si="38"/>
        <v>2.5386000000000002</v>
      </c>
      <c r="AN99" s="254">
        <f t="shared" si="38"/>
        <v>2.3828999999999998</v>
      </c>
      <c r="AO99" s="254">
        <f t="shared" si="38"/>
        <v>2.2334000000000001</v>
      </c>
      <c r="AP99" s="254">
        <f t="shared" si="38"/>
        <v>2.1015999999999999</v>
      </c>
      <c r="AQ99" s="254">
        <f t="shared" si="38"/>
        <v>2.0644</v>
      </c>
      <c r="AR99" s="254">
        <f t="shared" si="38"/>
        <v>2.0063</v>
      </c>
      <c r="AS99" s="254">
        <f t="shared" si="38"/>
        <v>1.9632000000000001</v>
      </c>
      <c r="AT99" s="254">
        <f t="shared" si="38"/>
        <v>1.9783999999999999</v>
      </c>
      <c r="AU99" s="254">
        <f t="shared" si="38"/>
        <v>2.0253000000000001</v>
      </c>
      <c r="AV99" s="254">
        <f t="shared" si="38"/>
        <v>1.9968999999999999</v>
      </c>
      <c r="AW99" s="254">
        <f t="shared" si="38"/>
        <v>1.9454</v>
      </c>
      <c r="AX99" s="254">
        <f t="shared" si="38"/>
        <v>1.9162999999999999</v>
      </c>
      <c r="AY99" s="254">
        <f t="shared" si="38"/>
        <v>1.8743000000000001</v>
      </c>
      <c r="AZ99" s="254">
        <f t="shared" si="38"/>
        <v>1.8472999999999999</v>
      </c>
      <c r="BA99" s="254">
        <f t="shared" si="38"/>
        <v>1.8472999999999999</v>
      </c>
      <c r="BB99" s="254">
        <f t="shared" si="38"/>
        <v>1.8420000000000001</v>
      </c>
      <c r="BC99" s="254">
        <f t="shared" si="38"/>
        <v>1.8082</v>
      </c>
      <c r="BD99" s="254">
        <f t="shared" si="38"/>
        <v>1.8392999999999999</v>
      </c>
      <c r="BE99" s="254">
        <f t="shared" si="38"/>
        <v>1.8184</v>
      </c>
      <c r="BF99" s="254">
        <f t="shared" si="38"/>
        <v>1.8184</v>
      </c>
      <c r="BG99" s="254">
        <f t="shared" si="38"/>
        <v>1.8472999999999999</v>
      </c>
      <c r="BH99" s="254">
        <f t="shared" si="38"/>
        <v>1.8132999999999999</v>
      </c>
      <c r="BI99" s="254">
        <f t="shared" si="38"/>
        <v>1.7562</v>
      </c>
      <c r="BJ99" s="254">
        <f t="shared" si="38"/>
        <v>1.7658</v>
      </c>
      <c r="BK99" s="254">
        <f t="shared" si="38"/>
        <v>1.7395</v>
      </c>
      <c r="BL99" s="254">
        <f t="shared" si="38"/>
        <v>1.7161999999999999</v>
      </c>
      <c r="BM99" s="254">
        <f t="shared" si="38"/>
        <v>1.6520999999999999</v>
      </c>
      <c r="BN99" s="254">
        <f t="shared" si="38"/>
        <v>1.5691999999999999</v>
      </c>
      <c r="BO99" s="254">
        <f t="shared" si="38"/>
        <v>1.5502</v>
      </c>
      <c r="BP99" s="254">
        <f t="shared" si="38"/>
        <v>1.4753000000000001</v>
      </c>
      <c r="BQ99" s="254">
        <f t="shared" si="38"/>
        <v>1.5262</v>
      </c>
      <c r="BR99" s="254">
        <f t="shared" si="38"/>
        <v>1.5136000000000001</v>
      </c>
      <c r="BS99" s="254">
        <f t="shared" si="38"/>
        <v>1.4437</v>
      </c>
      <c r="BT99" s="254">
        <f t="shared" si="38"/>
        <v>1.4244000000000001</v>
      </c>
      <c r="BU99" s="254">
        <f t="shared" ref="BU99:CF99" si="39">BU$14</f>
        <v>1.4229000000000001</v>
      </c>
      <c r="BV99" s="254">
        <f t="shared" si="39"/>
        <v>1.4323999999999999</v>
      </c>
      <c r="BW99" s="254">
        <f t="shared" si="39"/>
        <v>1.4519</v>
      </c>
      <c r="BX99" s="254">
        <f t="shared" si="39"/>
        <v>1.4719</v>
      </c>
      <c r="BY99" s="254">
        <f t="shared" si="39"/>
        <v>1.4356</v>
      </c>
      <c r="BZ99" s="254">
        <f t="shared" si="39"/>
        <v>1.4026000000000001</v>
      </c>
      <c r="CA99" s="254">
        <f t="shared" si="39"/>
        <v>1.3858999999999999</v>
      </c>
      <c r="CB99" s="254">
        <f t="shared" si="39"/>
        <v>1.3919999999999999</v>
      </c>
      <c r="CC99" s="254">
        <f t="shared" si="39"/>
        <v>1.282</v>
      </c>
      <c r="CD99" s="254">
        <f t="shared" si="39"/>
        <v>0.99460000000000004</v>
      </c>
      <c r="CE99" s="254">
        <f t="shared" si="39"/>
        <v>0.98309999999999997</v>
      </c>
      <c r="CF99" s="254">
        <f t="shared" si="39"/>
        <v>1</v>
      </c>
    </row>
    <row r="129" spans="2:84" x14ac:dyDescent="0.2">
      <c r="B129" s="33" t="s">
        <v>413</v>
      </c>
      <c r="C129" s="33"/>
      <c r="D129" s="218">
        <f>D$10</f>
        <v>1944</v>
      </c>
      <c r="E129" s="218">
        <f t="shared" ref="E129:BP129" si="40">E$10</f>
        <v>1945</v>
      </c>
      <c r="F129" s="218">
        <f t="shared" si="40"/>
        <v>1946</v>
      </c>
      <c r="G129" s="218">
        <f t="shared" si="40"/>
        <v>1947</v>
      </c>
      <c r="H129" s="218">
        <f t="shared" si="40"/>
        <v>1948</v>
      </c>
      <c r="I129" s="218">
        <f t="shared" si="40"/>
        <v>1949</v>
      </c>
      <c r="J129" s="218">
        <f t="shared" si="40"/>
        <v>1950</v>
      </c>
      <c r="K129" s="218">
        <f t="shared" si="40"/>
        <v>1951</v>
      </c>
      <c r="L129" s="218">
        <f t="shared" si="40"/>
        <v>1952</v>
      </c>
      <c r="M129" s="218">
        <f t="shared" si="40"/>
        <v>1953</v>
      </c>
      <c r="N129" s="218">
        <f t="shared" si="40"/>
        <v>1954</v>
      </c>
      <c r="O129" s="218">
        <f t="shared" si="40"/>
        <v>1955</v>
      </c>
      <c r="P129" s="218">
        <f t="shared" si="40"/>
        <v>1956</v>
      </c>
      <c r="Q129" s="218">
        <f t="shared" si="40"/>
        <v>1957</v>
      </c>
      <c r="R129" s="218">
        <f t="shared" si="40"/>
        <v>1958</v>
      </c>
      <c r="S129" s="218">
        <f t="shared" si="40"/>
        <v>1959</v>
      </c>
      <c r="T129" s="218">
        <f t="shared" si="40"/>
        <v>1960</v>
      </c>
      <c r="U129" s="218">
        <f t="shared" si="40"/>
        <v>1961</v>
      </c>
      <c r="V129" s="218">
        <f t="shared" si="40"/>
        <v>1962</v>
      </c>
      <c r="W129" s="218">
        <f t="shared" si="40"/>
        <v>1963</v>
      </c>
      <c r="X129" s="218">
        <f t="shared" si="40"/>
        <v>1964</v>
      </c>
      <c r="Y129" s="218">
        <f t="shared" si="40"/>
        <v>1965</v>
      </c>
      <c r="Z129" s="218">
        <f t="shared" si="40"/>
        <v>1966</v>
      </c>
      <c r="AA129" s="218">
        <f t="shared" si="40"/>
        <v>1967</v>
      </c>
      <c r="AB129" s="218">
        <f t="shared" si="40"/>
        <v>1968</v>
      </c>
      <c r="AC129" s="218">
        <f t="shared" si="40"/>
        <v>1969</v>
      </c>
      <c r="AD129" s="218">
        <f t="shared" si="40"/>
        <v>1970</v>
      </c>
      <c r="AE129" s="218">
        <f t="shared" si="40"/>
        <v>1971</v>
      </c>
      <c r="AF129" s="218">
        <f t="shared" si="40"/>
        <v>1972</v>
      </c>
      <c r="AG129" s="218">
        <f t="shared" si="40"/>
        <v>1973</v>
      </c>
      <c r="AH129" s="218">
        <f t="shared" si="40"/>
        <v>1974</v>
      </c>
      <c r="AI129" s="218">
        <f t="shared" si="40"/>
        <v>1975</v>
      </c>
      <c r="AJ129" s="218">
        <f t="shared" si="40"/>
        <v>1976</v>
      </c>
      <c r="AK129" s="218">
        <f t="shared" si="40"/>
        <v>1977</v>
      </c>
      <c r="AL129" s="218">
        <f t="shared" si="40"/>
        <v>1978</v>
      </c>
      <c r="AM129" s="218">
        <f t="shared" si="40"/>
        <v>1979</v>
      </c>
      <c r="AN129" s="218">
        <f t="shared" si="40"/>
        <v>1980</v>
      </c>
      <c r="AO129" s="218">
        <f t="shared" si="40"/>
        <v>1981</v>
      </c>
      <c r="AP129" s="218">
        <f t="shared" si="40"/>
        <v>1982</v>
      </c>
      <c r="AQ129" s="218">
        <f t="shared" si="40"/>
        <v>1983</v>
      </c>
      <c r="AR129" s="218">
        <f t="shared" si="40"/>
        <v>1984</v>
      </c>
      <c r="AS129" s="218">
        <f t="shared" si="40"/>
        <v>1985</v>
      </c>
      <c r="AT129" s="218">
        <f t="shared" si="40"/>
        <v>1986</v>
      </c>
      <c r="AU129" s="218">
        <f t="shared" si="40"/>
        <v>1987</v>
      </c>
      <c r="AV129" s="218">
        <f t="shared" si="40"/>
        <v>1988</v>
      </c>
      <c r="AW129" s="218">
        <f t="shared" si="40"/>
        <v>1989</v>
      </c>
      <c r="AX129" s="218">
        <f t="shared" si="40"/>
        <v>1990</v>
      </c>
      <c r="AY129" s="218">
        <f t="shared" si="40"/>
        <v>1991</v>
      </c>
      <c r="AZ129" s="218">
        <f t="shared" si="40"/>
        <v>1992</v>
      </c>
      <c r="BA129" s="218">
        <f t="shared" si="40"/>
        <v>1993</v>
      </c>
      <c r="BB129" s="218">
        <f t="shared" si="40"/>
        <v>1994</v>
      </c>
      <c r="BC129" s="218">
        <f t="shared" si="40"/>
        <v>1995</v>
      </c>
      <c r="BD129" s="218">
        <f t="shared" si="40"/>
        <v>1996</v>
      </c>
      <c r="BE129" s="218">
        <f t="shared" si="40"/>
        <v>1997</v>
      </c>
      <c r="BF129" s="218">
        <f t="shared" si="40"/>
        <v>1998</v>
      </c>
      <c r="BG129" s="218">
        <f t="shared" si="40"/>
        <v>1999</v>
      </c>
      <c r="BH129" s="218">
        <f t="shared" si="40"/>
        <v>2000</v>
      </c>
      <c r="BI129" s="218">
        <f t="shared" si="40"/>
        <v>2001</v>
      </c>
      <c r="BJ129" s="218">
        <f t="shared" si="40"/>
        <v>2002</v>
      </c>
      <c r="BK129" s="218">
        <f t="shared" si="40"/>
        <v>2003</v>
      </c>
      <c r="BL129" s="218">
        <f t="shared" si="40"/>
        <v>2004</v>
      </c>
      <c r="BM129" s="218">
        <f t="shared" si="40"/>
        <v>2005</v>
      </c>
      <c r="BN129" s="218">
        <f t="shared" si="40"/>
        <v>2006</v>
      </c>
      <c r="BO129" s="218">
        <f t="shared" si="40"/>
        <v>2007</v>
      </c>
      <c r="BP129" s="218">
        <f t="shared" si="40"/>
        <v>2008</v>
      </c>
      <c r="BQ129" s="218">
        <f t="shared" ref="BQ129:CF129" si="41">BQ$10</f>
        <v>2009</v>
      </c>
      <c r="BR129" s="218">
        <f t="shared" si="41"/>
        <v>2010</v>
      </c>
      <c r="BS129" s="218">
        <f t="shared" si="41"/>
        <v>2011</v>
      </c>
      <c r="BT129" s="218">
        <f t="shared" si="41"/>
        <v>2012</v>
      </c>
      <c r="BU129" s="218">
        <f t="shared" si="41"/>
        <v>2013</v>
      </c>
      <c r="BV129" s="218">
        <f t="shared" si="41"/>
        <v>2014</v>
      </c>
      <c r="BW129" s="218">
        <f t="shared" si="41"/>
        <v>2015</v>
      </c>
      <c r="BX129" s="218">
        <f t="shared" si="41"/>
        <v>2016</v>
      </c>
      <c r="BY129" s="218">
        <f t="shared" si="41"/>
        <v>2017</v>
      </c>
      <c r="BZ129" s="218">
        <f t="shared" si="41"/>
        <v>2018</v>
      </c>
      <c r="CA129" s="218">
        <f t="shared" si="41"/>
        <v>2019</v>
      </c>
      <c r="CB129" s="218">
        <f t="shared" si="41"/>
        <v>2020</v>
      </c>
      <c r="CC129" s="218">
        <f t="shared" si="41"/>
        <v>2021</v>
      </c>
      <c r="CD129" s="218">
        <f t="shared" si="41"/>
        <v>2022</v>
      </c>
      <c r="CE129" s="218">
        <f t="shared" si="41"/>
        <v>2023</v>
      </c>
      <c r="CF129" s="218">
        <f t="shared" si="41"/>
        <v>2024</v>
      </c>
    </row>
    <row r="130" spans="2:84" x14ac:dyDescent="0.2">
      <c r="B130" s="189" t="s">
        <v>161</v>
      </c>
      <c r="D130" s="254">
        <f>VLOOKUP(D129,'Preisindizes Gas 2024 Bas.''21'!$B$8:$H$98,6,FALSE)</f>
        <v>5.0999999999999996</v>
      </c>
      <c r="E130" s="254">
        <f>VLOOKUP(E129,'Preisindizes Gas 2024 Bas.''21'!$B$8:$H$98,6,FALSE)</f>
        <v>5.3</v>
      </c>
      <c r="F130" s="254">
        <f>VLOOKUP(F129,'Preisindizes Gas 2024 Bas.''21'!$B$8:$H$98,6,FALSE)</f>
        <v>5.7</v>
      </c>
      <c r="G130" s="254">
        <f>VLOOKUP(G129,'Preisindizes Gas 2024 Bas.''21'!$B$8:$H$98,6,FALSE)</f>
        <v>6.6</v>
      </c>
      <c r="H130" s="254">
        <f>VLOOKUP(H129,'Preisindizes Gas 2024 Bas.''21'!$B$8:$H$98,6,FALSE)</f>
        <v>7.2</v>
      </c>
      <c r="I130" s="254">
        <f>VLOOKUP(I129,'Preisindizes Gas 2024 Bas.''21'!$B$8:$H$98,6,FALSE)</f>
        <v>8.1999999999999993</v>
      </c>
      <c r="J130" s="254">
        <f>VLOOKUP(J129,'Preisindizes Gas 2024 Bas.''21'!$B$8:$H$98,6,FALSE)</f>
        <v>7.8</v>
      </c>
      <c r="K130" s="254">
        <f>VLOOKUP(K129,'Preisindizes Gas 2024 Bas.''21'!$B$8:$H$98,6,FALSE)</f>
        <v>9</v>
      </c>
      <c r="L130" s="254">
        <f>VLOOKUP(L129,'Preisindizes Gas 2024 Bas.''21'!$B$8:$H$98,6,FALSE)</f>
        <v>9.6</v>
      </c>
      <c r="M130" s="254">
        <f>VLOOKUP(M129,'Preisindizes Gas 2024 Bas.''21'!$B$8:$H$98,6,FALSE)</f>
        <v>9.3000000000000007</v>
      </c>
      <c r="N130" s="254">
        <f>VLOOKUP(N129,'Preisindizes Gas 2024 Bas.''21'!$B$8:$H$98,6,FALSE)</f>
        <v>9.3000000000000007</v>
      </c>
      <c r="O130" s="254">
        <f>VLOOKUP(O129,'Preisindizes Gas 2024 Bas.''21'!$B$8:$H$98,6,FALSE)</f>
        <v>9.8000000000000007</v>
      </c>
      <c r="P130" s="254">
        <f>VLOOKUP(P129,'Preisindizes Gas 2024 Bas.''21'!$B$8:$H$98,6,FALSE)</f>
        <v>10.1</v>
      </c>
      <c r="Q130" s="254">
        <f>VLOOKUP(Q129,'Preisindizes Gas 2024 Bas.''21'!$B$8:$H$98,6,FALSE)</f>
        <v>10.5</v>
      </c>
      <c r="R130" s="254">
        <f>VLOOKUP(R129,'Preisindizes Gas 2024 Bas.''21'!$B$8:$H$98,6,FALSE)</f>
        <v>10.8</v>
      </c>
      <c r="S130" s="254">
        <f>VLOOKUP(S129,'Preisindizes Gas 2024 Bas.''21'!$B$8:$H$98,6,FALSE)</f>
        <v>11.1</v>
      </c>
      <c r="T130" s="254">
        <f>VLOOKUP(T129,'Preisindizes Gas 2024 Bas.''21'!$B$8:$H$98,6,FALSE)</f>
        <v>11.9</v>
      </c>
      <c r="U130" s="254">
        <f>VLOOKUP(U129,'Preisindizes Gas 2024 Bas.''21'!$B$8:$H$98,6,FALSE)</f>
        <v>12.7</v>
      </c>
      <c r="V130" s="254">
        <f>VLOOKUP(V129,'Preisindizes Gas 2024 Bas.''21'!$B$8:$H$98,6,FALSE)</f>
        <v>13.6</v>
      </c>
      <c r="W130" s="254">
        <f>VLOOKUP(W129,'Preisindizes Gas 2024 Bas.''21'!$B$8:$H$98,6,FALSE)</f>
        <v>14.3</v>
      </c>
      <c r="X130" s="254">
        <f>VLOOKUP(X129,'Preisindizes Gas 2024 Bas.''21'!$B$8:$H$98,6,FALSE)</f>
        <v>14.8</v>
      </c>
      <c r="Y130" s="254">
        <f>VLOOKUP(Y129,'Preisindizes Gas 2024 Bas.''21'!$B$8:$H$98,6,FALSE)</f>
        <v>15.4</v>
      </c>
      <c r="Z130" s="254">
        <f>VLOOKUP(Z129,'Preisindizes Gas 2024 Bas.''21'!$B$8:$H$98,6,FALSE)</f>
        <v>15.8</v>
      </c>
      <c r="AA130" s="254">
        <f>VLOOKUP(AA129,'Preisindizes Gas 2024 Bas.''21'!$B$8:$H$98,6,FALSE)</f>
        <v>15</v>
      </c>
      <c r="AB130" s="254">
        <f>VLOOKUP(AB129,'Preisindizes Gas 2024 Bas.''21'!$B$8:$H$98,6,FALSE)</f>
        <v>15.8</v>
      </c>
      <c r="AC130" s="254">
        <f>VLOOKUP(AC129,'Preisindizes Gas 2024 Bas.''21'!$B$8:$H$98,6,FALSE)</f>
        <v>17.100000000000001</v>
      </c>
      <c r="AD130" s="254">
        <f>VLOOKUP(AD129,'Preisindizes Gas 2024 Bas.''21'!$B$8:$H$98,6,FALSE)</f>
        <v>20.2</v>
      </c>
      <c r="AE130" s="254">
        <f>VLOOKUP(AE129,'Preisindizes Gas 2024 Bas.''21'!$B$8:$H$98,6,FALSE)</f>
        <v>22.4</v>
      </c>
      <c r="AF130" s="254">
        <f>VLOOKUP(AF129,'Preisindizes Gas 2024 Bas.''21'!$B$8:$H$98,6,FALSE)</f>
        <v>23.5</v>
      </c>
      <c r="AG130" s="254">
        <f>VLOOKUP(AG129,'Preisindizes Gas 2024 Bas.''21'!$B$8:$H$98,6,FALSE)</f>
        <v>24.9</v>
      </c>
      <c r="AH130" s="254">
        <f>VLOOKUP(AH129,'Preisindizes Gas 2024 Bas.''21'!$B$8:$H$98,6,FALSE)</f>
        <v>26.4</v>
      </c>
      <c r="AI130" s="254">
        <f>VLOOKUP(AI129,'Preisindizes Gas 2024 Bas.''21'!$B$8:$H$98,6,FALSE)</f>
        <v>27.1</v>
      </c>
      <c r="AJ130" s="254">
        <f>VLOOKUP(AJ129,'Preisindizes Gas 2024 Bas.''21'!$B$8:$H$98,6,FALSE)</f>
        <v>28.1</v>
      </c>
      <c r="AK130" s="254">
        <f>VLOOKUP(AK129,'Preisindizes Gas 2024 Bas.''21'!$B$8:$H$98,6,FALSE)</f>
        <v>29.3</v>
      </c>
      <c r="AL130" s="254">
        <f>VLOOKUP(AL129,'Preisindizes Gas 2024 Bas.''21'!$B$8:$H$98,6,FALSE)</f>
        <v>30.6</v>
      </c>
      <c r="AM130" s="254">
        <f>VLOOKUP(AM129,'Preisindizes Gas 2024 Bas.''21'!$B$8:$H$98,6,FALSE)</f>
        <v>32.9</v>
      </c>
      <c r="AN130" s="254">
        <f>VLOOKUP(AN129,'Preisindizes Gas 2024 Bas.''21'!$B$8:$H$98,6,FALSE)</f>
        <v>36.200000000000003</v>
      </c>
      <c r="AO130" s="254">
        <f>VLOOKUP(AO129,'Preisindizes Gas 2024 Bas.''21'!$B$8:$H$98,6,FALSE)</f>
        <v>38.4</v>
      </c>
      <c r="AP130" s="254">
        <f>VLOOKUP(AP129,'Preisindizes Gas 2024 Bas.''21'!$B$8:$H$98,6,FALSE)</f>
        <v>40</v>
      </c>
      <c r="AQ130" s="254">
        <f>VLOOKUP(AQ129,'Preisindizes Gas 2024 Bas.''21'!$B$8:$H$98,6,FALSE)</f>
        <v>40.700000000000003</v>
      </c>
      <c r="AR130" s="254">
        <f>VLOOKUP(AR129,'Preisindizes Gas 2024 Bas.''21'!$B$8:$H$98,6,FALSE)</f>
        <v>41.5</v>
      </c>
      <c r="AS130" s="254">
        <f>VLOOKUP(AS129,'Preisindizes Gas 2024 Bas.''21'!$B$8:$H$98,6,FALSE)</f>
        <v>41.8</v>
      </c>
      <c r="AT130" s="254">
        <f>VLOOKUP(AT129,'Preisindizes Gas 2024 Bas.''21'!$B$8:$H$98,6,FALSE)</f>
        <v>42.6</v>
      </c>
      <c r="AU130" s="254">
        <f>VLOOKUP(AU129,'Preisindizes Gas 2024 Bas.''21'!$B$8:$H$98,6,FALSE)</f>
        <v>43.6</v>
      </c>
      <c r="AV130" s="254">
        <f>VLOOKUP(AV129,'Preisindizes Gas 2024 Bas.''21'!$B$8:$H$98,6,FALSE)</f>
        <v>44.6</v>
      </c>
      <c r="AW130" s="254">
        <f>VLOOKUP(AW129,'Preisindizes Gas 2024 Bas.''21'!$B$8:$H$98,6,FALSE)</f>
        <v>46.1</v>
      </c>
      <c r="AX130" s="254">
        <f>VLOOKUP(AX129,'Preisindizes Gas 2024 Bas.''21'!$B$8:$H$98,6,FALSE)</f>
        <v>48.9</v>
      </c>
      <c r="AY130" s="254">
        <f>VLOOKUP(AY129,'Preisindizes Gas 2024 Bas.''21'!$B$8:$H$98,6,FALSE)</f>
        <v>52</v>
      </c>
      <c r="AZ130" s="254">
        <f>VLOOKUP(AZ129,'Preisindizes Gas 2024 Bas.''21'!$B$8:$H$98,6,FALSE)</f>
        <v>55.2</v>
      </c>
      <c r="BA130" s="254">
        <f>VLOOKUP(BA129,'Preisindizes Gas 2024 Bas.''21'!$B$8:$H$98,6,FALSE)</f>
        <v>57.1</v>
      </c>
      <c r="BB130" s="254">
        <f>VLOOKUP(BB129,'Preisindizes Gas 2024 Bas.''21'!$B$8:$H$98,6,FALSE)</f>
        <v>58.3</v>
      </c>
      <c r="BC130" s="254">
        <f>VLOOKUP(BC129,'Preisindizes Gas 2024 Bas.''21'!$B$8:$H$98,6,FALSE)</f>
        <v>59.6</v>
      </c>
      <c r="BD130" s="254">
        <f>VLOOKUP(BD129,'Preisindizes Gas 2024 Bas.''21'!$B$8:$H$98,6,FALSE)</f>
        <v>59.8</v>
      </c>
      <c r="BE130" s="254">
        <f>VLOOKUP(BE129,'Preisindizes Gas 2024 Bas.''21'!$B$8:$H$98,6,FALSE)</f>
        <v>59.4</v>
      </c>
      <c r="BF130" s="254">
        <f>VLOOKUP(BF129,'Preisindizes Gas 2024 Bas.''21'!$B$8:$H$98,6,FALSE)</f>
        <v>59.1</v>
      </c>
      <c r="BG130" s="254">
        <f>VLOOKUP(BG129,'Preisindizes Gas 2024 Bas.''21'!$B$8:$H$98,6,FALSE)</f>
        <v>58.8</v>
      </c>
      <c r="BH130" s="254">
        <f>VLOOKUP(BH129,'Preisindizes Gas 2024 Bas.''21'!$B$8:$H$98,6,FALSE)</f>
        <v>59.2</v>
      </c>
      <c r="BI130" s="254">
        <f>VLOOKUP(BI129,'Preisindizes Gas 2024 Bas.''21'!$B$8:$H$98,6,FALSE)</f>
        <v>59.4</v>
      </c>
      <c r="BJ130" s="254">
        <f>VLOOKUP(BJ129,'Preisindizes Gas 2024 Bas.''21'!$B$8:$H$98,6,FALSE)</f>
        <v>59.6</v>
      </c>
      <c r="BK130" s="254">
        <f>VLOOKUP(BK129,'Preisindizes Gas 2024 Bas.''21'!$B$8:$H$98,6,FALSE)</f>
        <v>59.7</v>
      </c>
      <c r="BL130" s="254">
        <f>VLOOKUP(BL129,'Preisindizes Gas 2024 Bas.''21'!$B$8:$H$98,6,FALSE)</f>
        <v>60.6</v>
      </c>
      <c r="BM130" s="254">
        <f>VLOOKUP(BM129,'Preisindizes Gas 2024 Bas.''21'!$B$8:$H$98,6,FALSE)</f>
        <v>61.9</v>
      </c>
      <c r="BN130" s="254">
        <f>VLOOKUP(BN129,'Preisindizes Gas 2024 Bas.''21'!$B$8:$H$98,6,FALSE)</f>
        <v>63.3</v>
      </c>
      <c r="BO130" s="254">
        <f>VLOOKUP(BO129,'Preisindizes Gas 2024 Bas.''21'!$B$8:$H$98,6,FALSE)</f>
        <v>66.099999999999994</v>
      </c>
      <c r="BP130" s="254">
        <f>VLOOKUP(BP129,'Preisindizes Gas 2024 Bas.''21'!$B$8:$H$98,6,FALSE)</f>
        <v>68.5</v>
      </c>
      <c r="BQ130" s="254">
        <f>VLOOKUP(BQ129,'Preisindizes Gas 2024 Bas.''21'!$B$8:$H$98,6,FALSE)</f>
        <v>69.3</v>
      </c>
      <c r="BR130" s="254">
        <f>VLOOKUP(BR129,'Preisindizes Gas 2024 Bas.''21'!$B$8:$H$98,6,FALSE)</f>
        <v>70</v>
      </c>
      <c r="BS130" s="254">
        <f>VLOOKUP(BS129,'Preisindizes Gas 2024 Bas.''21'!$B$8:$H$98,6,FALSE)</f>
        <v>72.2</v>
      </c>
      <c r="BT130" s="254">
        <f>VLOOKUP(BT129,'Preisindizes Gas 2024 Bas.''21'!$B$8:$H$98,6,FALSE)</f>
        <v>74.099999999999994</v>
      </c>
      <c r="BU130" s="254">
        <f>VLOOKUP(BU129,'Preisindizes Gas 2024 Bas.''21'!$B$8:$H$98,6,FALSE)</f>
        <v>75.5</v>
      </c>
      <c r="BV130" s="254">
        <f>VLOOKUP(BV129,'Preisindizes Gas 2024 Bas.''21'!$B$8:$H$98,6,FALSE)</f>
        <v>76.8</v>
      </c>
      <c r="BW130" s="254">
        <f>VLOOKUP(BW129,'Preisindizes Gas 2024 Bas.''21'!$B$8:$H$98,6,FALSE)</f>
        <v>78.099999999999994</v>
      </c>
      <c r="BX130" s="254">
        <f>VLOOKUP(BX129,'Preisindizes Gas 2024 Bas.''21'!$B$8:$H$98,6,FALSE)</f>
        <v>79.7</v>
      </c>
      <c r="BY130" s="254">
        <f>VLOOKUP(BY129,'Preisindizes Gas 2024 Bas.''21'!$B$8:$H$98,6,FALSE)</f>
        <v>82.4</v>
      </c>
      <c r="BZ130" s="254">
        <f>VLOOKUP(BZ129,'Preisindizes Gas 2024 Bas.''21'!$B$8:$H$98,6,FALSE)</f>
        <v>86.1</v>
      </c>
      <c r="CA130" s="254">
        <f>VLOOKUP(CA129,'Preisindizes Gas 2024 Bas.''21'!$B$8:$H$98,6,FALSE)</f>
        <v>89.9</v>
      </c>
      <c r="CB130" s="254">
        <f>VLOOKUP(CB129,'Preisindizes Gas 2024 Bas.''21'!$B$8:$H$98,6,FALSE)</f>
        <v>92.4</v>
      </c>
      <c r="CC130" s="254">
        <f>VLOOKUP(CC129,'Preisindizes Gas 2024 Bas.''21'!$B$8:$H$98,6,FALSE)</f>
        <v>100</v>
      </c>
      <c r="CD130" s="254">
        <f>VLOOKUP(CD129,'Preisindizes Gas 2024 Bas.''21'!$B$8:$H$98,6,FALSE)</f>
        <v>117.2</v>
      </c>
      <c r="CE130" s="254">
        <f>VLOOKUP(CE129,'Preisindizes Gas 2024 Bas.''21'!$B$8:$H$98,6,FALSE)</f>
        <v>127</v>
      </c>
      <c r="CF130" s="254">
        <f>VLOOKUP(CF129,'Preisindizes Gas 2024 Bas.''21'!$B$8:$H$98,6,FALSE)</f>
        <v>130.69999999999999</v>
      </c>
    </row>
    <row r="131" spans="2:84" x14ac:dyDescent="0.2">
      <c r="B131" s="189" t="s">
        <v>162</v>
      </c>
      <c r="D131" s="254">
        <f>VLOOKUP(D129,'Preisindizes Gas 2024 Bas.''21'!$J$8:$P$98,6,FALSE)</f>
        <v>0</v>
      </c>
      <c r="E131" s="254">
        <f>VLOOKUP(E129,'Preisindizes Gas 2024 Bas.''21'!$J$8:$P$98,6,FALSE)</f>
        <v>0</v>
      </c>
      <c r="F131" s="254">
        <f>VLOOKUP(F129,'Preisindizes Gas 2024 Bas.''21'!$J$8:$P$98,6,FALSE)</f>
        <v>0</v>
      </c>
      <c r="G131" s="254">
        <f>VLOOKUP(G129,'Preisindizes Gas 2024 Bas.''21'!$J$8:$P$98,6,FALSE)</f>
        <v>0</v>
      </c>
      <c r="H131" s="254">
        <f>VLOOKUP(H129,'Preisindizes Gas 2024 Bas.''21'!$J$8:$P$98,6,FALSE)</f>
        <v>0</v>
      </c>
      <c r="I131" s="254">
        <f>VLOOKUP(I129,'Preisindizes Gas 2024 Bas.''21'!$J$8:$P$98,6,FALSE)</f>
        <v>12.5</v>
      </c>
      <c r="J131" s="254">
        <f>VLOOKUP(J129,'Preisindizes Gas 2024 Bas.''21'!$J$8:$P$98,6,FALSE)</f>
        <v>11.9</v>
      </c>
      <c r="K131" s="254">
        <f>VLOOKUP(K129,'Preisindizes Gas 2024 Bas.''21'!$J$8:$P$98,6,FALSE)</f>
        <v>13.8</v>
      </c>
      <c r="L131" s="254">
        <f>VLOOKUP(L129,'Preisindizes Gas 2024 Bas.''21'!$J$8:$P$98,6,FALSE)</f>
        <v>14.7</v>
      </c>
      <c r="M131" s="254">
        <f>VLOOKUP(M129,'Preisindizes Gas 2024 Bas.''21'!$J$8:$P$98,6,FALSE)</f>
        <v>14.2</v>
      </c>
      <c r="N131" s="254">
        <f>VLOOKUP(N129,'Preisindizes Gas 2024 Bas.''21'!$J$8:$P$98,6,FALSE)</f>
        <v>14.3</v>
      </c>
      <c r="O131" s="254">
        <f>VLOOKUP(O129,'Preisindizes Gas 2024 Bas.''21'!$J$8:$P$98,6,FALSE)</f>
        <v>15</v>
      </c>
      <c r="P131" s="254">
        <f>VLOOKUP(P129,'Preisindizes Gas 2024 Bas.''21'!$J$8:$P$98,6,FALSE)</f>
        <v>15.4</v>
      </c>
      <c r="Q131" s="254">
        <f>VLOOKUP(Q129,'Preisindizes Gas 2024 Bas.''21'!$J$8:$P$98,6,FALSE)</f>
        <v>16</v>
      </c>
      <c r="R131" s="254">
        <f>VLOOKUP(R129,'Preisindizes Gas 2024 Bas.''21'!$J$8:$P$98,6,FALSE)</f>
        <v>16.5</v>
      </c>
      <c r="S131" s="254">
        <f>VLOOKUP(S129,'Preisindizes Gas 2024 Bas.''21'!$J$8:$P$98,6,FALSE)</f>
        <v>17.8</v>
      </c>
      <c r="T131" s="254">
        <f>VLOOKUP(T129,'Preisindizes Gas 2024 Bas.''21'!$J$8:$P$98,6,FALSE)</f>
        <v>19.2</v>
      </c>
      <c r="U131" s="254">
        <f>VLOOKUP(U129,'Preisindizes Gas 2024 Bas.''21'!$J$8:$P$98,6,FALSE)</f>
        <v>20.6</v>
      </c>
      <c r="V131" s="254">
        <f>VLOOKUP(V129,'Preisindizes Gas 2024 Bas.''21'!$J$8:$P$98,6,FALSE)</f>
        <v>21.9</v>
      </c>
      <c r="W131" s="254">
        <f>VLOOKUP(W129,'Preisindizes Gas 2024 Bas.''21'!$J$8:$P$98,6,FALSE)</f>
        <v>23</v>
      </c>
      <c r="X131" s="254">
        <f>VLOOKUP(X129,'Preisindizes Gas 2024 Bas.''21'!$J$8:$P$98,6,FALSE)</f>
        <v>23.3</v>
      </c>
      <c r="Y131" s="254">
        <f>VLOOKUP(Y129,'Preisindizes Gas 2024 Bas.''21'!$J$8:$P$98,6,FALSE)</f>
        <v>22.8</v>
      </c>
      <c r="Z131" s="254">
        <f>VLOOKUP(Z129,'Preisindizes Gas 2024 Bas.''21'!$J$8:$P$98,6,FALSE)</f>
        <v>22.9</v>
      </c>
      <c r="AA131" s="254">
        <f>VLOOKUP(AA129,'Preisindizes Gas 2024 Bas.''21'!$J$8:$P$98,6,FALSE)</f>
        <v>21.9</v>
      </c>
      <c r="AB131" s="254">
        <f>VLOOKUP(AB129,'Preisindizes Gas 2024 Bas.''21'!$J$8:$P$98,6,FALSE)</f>
        <v>23.2</v>
      </c>
      <c r="AC131" s="254">
        <f>VLOOKUP(AC129,'Preisindizes Gas 2024 Bas.''21'!$J$8:$P$98,6,FALSE)</f>
        <v>24.3</v>
      </c>
      <c r="AD131" s="254">
        <f>VLOOKUP(AD129,'Preisindizes Gas 2024 Bas.''21'!$J$8:$P$98,6,FALSE)</f>
        <v>28.3</v>
      </c>
      <c r="AE131" s="254">
        <f>VLOOKUP(AE129,'Preisindizes Gas 2024 Bas.''21'!$J$8:$P$98,6,FALSE)</f>
        <v>30.7</v>
      </c>
      <c r="AF131" s="254">
        <f>VLOOKUP(AF129,'Preisindizes Gas 2024 Bas.''21'!$J$8:$P$98,6,FALSE)</f>
        <v>31.7</v>
      </c>
      <c r="AG131" s="254">
        <f>VLOOKUP(AG129,'Preisindizes Gas 2024 Bas.''21'!$J$8:$P$98,6,FALSE)</f>
        <v>33</v>
      </c>
      <c r="AH131" s="254">
        <f>VLOOKUP(AH129,'Preisindizes Gas 2024 Bas.''21'!$J$8:$P$98,6,FALSE)</f>
        <v>35.200000000000003</v>
      </c>
      <c r="AI131" s="254">
        <f>VLOOKUP(AI129,'Preisindizes Gas 2024 Bas.''21'!$J$8:$P$98,6,FALSE)</f>
        <v>35.799999999999997</v>
      </c>
      <c r="AJ131" s="254">
        <f>VLOOKUP(AJ129,'Preisindizes Gas 2024 Bas.''21'!$J$8:$P$98,6,FALSE)</f>
        <v>36.6</v>
      </c>
      <c r="AK131" s="254">
        <f>VLOOKUP(AK129,'Preisindizes Gas 2024 Bas.''21'!$J$8:$P$98,6,FALSE)</f>
        <v>37.799999999999997</v>
      </c>
      <c r="AL131" s="254">
        <f>VLOOKUP(AL129,'Preisindizes Gas 2024 Bas.''21'!$J$8:$P$98,6,FALSE)</f>
        <v>40</v>
      </c>
      <c r="AM131" s="254">
        <f>VLOOKUP(AM129,'Preisindizes Gas 2024 Bas.''21'!$J$8:$P$98,6,FALSE)</f>
        <v>44</v>
      </c>
      <c r="AN131" s="254">
        <f>VLOOKUP(AN129,'Preisindizes Gas 2024 Bas.''21'!$J$8:$P$98,6,FALSE)</f>
        <v>48.6</v>
      </c>
      <c r="AO131" s="254">
        <f>VLOOKUP(AO129,'Preisindizes Gas 2024 Bas.''21'!$J$8:$P$98,6,FALSE)</f>
        <v>50</v>
      </c>
      <c r="AP131" s="254">
        <f>VLOOKUP(AP129,'Preisindizes Gas 2024 Bas.''21'!$J$8:$P$98,6,FALSE)</f>
        <v>49</v>
      </c>
      <c r="AQ131" s="254">
        <f>VLOOKUP(AQ129,'Preisindizes Gas 2024 Bas.''21'!$J$8:$P$98,6,FALSE)</f>
        <v>48.8</v>
      </c>
      <c r="AR131" s="254">
        <f>VLOOKUP(AR129,'Preisindizes Gas 2024 Bas.''21'!$J$8:$P$98,6,FALSE)</f>
        <v>49.4</v>
      </c>
      <c r="AS131" s="254">
        <f>VLOOKUP(AS129,'Preisindizes Gas 2024 Bas.''21'!$J$8:$P$98,6,FALSE)</f>
        <v>49.5</v>
      </c>
      <c r="AT131" s="254">
        <f>VLOOKUP(AT129,'Preisindizes Gas 2024 Bas.''21'!$J$8:$P$98,6,FALSE)</f>
        <v>50.6</v>
      </c>
      <c r="AU131" s="254">
        <f>VLOOKUP(AU129,'Preisindizes Gas 2024 Bas.''21'!$J$8:$P$98,6,FALSE)</f>
        <v>51.5</v>
      </c>
      <c r="AV131" s="254">
        <f>VLOOKUP(AV129,'Preisindizes Gas 2024 Bas.''21'!$J$8:$P$98,6,FALSE)</f>
        <v>52.3</v>
      </c>
      <c r="AW131" s="254">
        <f>VLOOKUP(AW129,'Preisindizes Gas 2024 Bas.''21'!$J$8:$P$98,6,FALSE)</f>
        <v>53.8</v>
      </c>
      <c r="AX131" s="254">
        <f>VLOOKUP(AX129,'Preisindizes Gas 2024 Bas.''21'!$J$8:$P$98,6,FALSE)</f>
        <v>57.5</v>
      </c>
      <c r="AY131" s="254">
        <f>VLOOKUP(AY129,'Preisindizes Gas 2024 Bas.''21'!$J$8:$P$98,6,FALSE)</f>
        <v>61.7</v>
      </c>
      <c r="AZ131" s="254">
        <f>VLOOKUP(AZ129,'Preisindizes Gas 2024 Bas.''21'!$J$8:$P$98,6,FALSE)</f>
        <v>65.7</v>
      </c>
      <c r="BA131" s="254">
        <f>VLOOKUP(BA129,'Preisindizes Gas 2024 Bas.''21'!$J$8:$P$98,6,FALSE)</f>
        <v>67.599999999999994</v>
      </c>
      <c r="BB131" s="254">
        <f>VLOOKUP(BB129,'Preisindizes Gas 2024 Bas.''21'!$J$8:$P$98,6,FALSE)</f>
        <v>68.3</v>
      </c>
      <c r="BC131" s="254">
        <f>VLOOKUP(BC129,'Preisindizes Gas 2024 Bas.''21'!$J$8:$P$98,6,FALSE)</f>
        <v>69</v>
      </c>
      <c r="BD131" s="254">
        <f>VLOOKUP(BD129,'Preisindizes Gas 2024 Bas.''21'!$J$8:$P$98,6,FALSE)</f>
        <v>67.8</v>
      </c>
      <c r="BE131" s="254">
        <f>VLOOKUP(BE129,'Preisindizes Gas 2024 Bas.''21'!$J$8:$P$98,6,FALSE)</f>
        <v>66.599999999999994</v>
      </c>
      <c r="BF131" s="254">
        <f>VLOOKUP(BF129,'Preisindizes Gas 2024 Bas.''21'!$J$8:$P$98,6,FALSE)</f>
        <v>65.400000000000006</v>
      </c>
      <c r="BG131" s="254">
        <f>VLOOKUP(BG129,'Preisindizes Gas 2024 Bas.''21'!$J$8:$P$98,6,FALSE)</f>
        <v>65.099999999999994</v>
      </c>
      <c r="BH131" s="254">
        <f>VLOOKUP(BH129,'Preisindizes Gas 2024 Bas.''21'!$J$8:$P$98,6,FALSE)</f>
        <v>65.3</v>
      </c>
      <c r="BI131" s="254">
        <f>VLOOKUP(BI129,'Preisindizes Gas 2024 Bas.''21'!$J$8:$P$98,6,FALSE)</f>
        <v>65.099999999999994</v>
      </c>
      <c r="BJ131" s="254">
        <f>VLOOKUP(BJ129,'Preisindizes Gas 2024 Bas.''21'!$J$8:$P$98,6,FALSE)</f>
        <v>65</v>
      </c>
      <c r="BK131" s="254">
        <f>VLOOKUP(BK129,'Preisindizes Gas 2024 Bas.''21'!$J$8:$P$98,6,FALSE)</f>
        <v>64.7</v>
      </c>
      <c r="BL131" s="254">
        <f>VLOOKUP(BL129,'Preisindizes Gas 2024 Bas.''21'!$J$8:$P$98,6,FALSE)</f>
        <v>64.7</v>
      </c>
      <c r="BM131" s="254">
        <f>VLOOKUP(BM129,'Preisindizes Gas 2024 Bas.''21'!$J$8:$P$98,6,FALSE)</f>
        <v>64.8</v>
      </c>
      <c r="BN131" s="254">
        <f>VLOOKUP(BN129,'Preisindizes Gas 2024 Bas.''21'!$J$8:$P$98,6,FALSE)</f>
        <v>66.400000000000006</v>
      </c>
      <c r="BO131" s="254">
        <f>VLOOKUP(BO129,'Preisindizes Gas 2024 Bas.''21'!$J$8:$P$98,6,FALSE)</f>
        <v>68.400000000000006</v>
      </c>
      <c r="BP131" s="254">
        <f>VLOOKUP(BP129,'Preisindizes Gas 2024 Bas.''21'!$J$8:$P$98,6,FALSE)</f>
        <v>70.5</v>
      </c>
      <c r="BQ131" s="254">
        <f>VLOOKUP(BQ129,'Preisindizes Gas 2024 Bas.''21'!$J$8:$P$98,6,FALSE)</f>
        <v>71.7</v>
      </c>
      <c r="BR131" s="254">
        <f>VLOOKUP(BR129,'Preisindizes Gas 2024 Bas.''21'!$J$8:$P$98,6,FALSE)</f>
        <v>72</v>
      </c>
      <c r="BS131" s="254">
        <f>VLOOKUP(BS129,'Preisindizes Gas 2024 Bas.''21'!$J$8:$P$98,6,FALSE)</f>
        <v>73.400000000000006</v>
      </c>
      <c r="BT131" s="254">
        <f>VLOOKUP(BT129,'Preisindizes Gas 2024 Bas.''21'!$J$8:$P$98,6,FALSE)</f>
        <v>75.3</v>
      </c>
      <c r="BU131" s="254">
        <f>VLOOKUP(BU129,'Preisindizes Gas 2024 Bas.''21'!$J$8:$P$98,6,FALSE)</f>
        <v>76.599999999999994</v>
      </c>
      <c r="BV131" s="254">
        <f>VLOOKUP(BV129,'Preisindizes Gas 2024 Bas.''21'!$J$8:$P$98,6,FALSE)</f>
        <v>77.8</v>
      </c>
      <c r="BW131" s="254">
        <f>VLOOKUP(BW129,'Preisindizes Gas 2024 Bas.''21'!$J$8:$P$98,6,FALSE)</f>
        <v>79.3</v>
      </c>
      <c r="BX131" s="254">
        <f>VLOOKUP(BX129,'Preisindizes Gas 2024 Bas.''21'!$J$8:$P$98,6,FALSE)</f>
        <v>80.599999999999994</v>
      </c>
      <c r="BY131" s="254">
        <f>VLOOKUP(BY129,'Preisindizes Gas 2024 Bas.''21'!$J$8:$P$98,6,FALSE)</f>
        <v>83.5</v>
      </c>
      <c r="BZ131" s="254">
        <f>VLOOKUP(BZ129,'Preisindizes Gas 2024 Bas.''21'!$J$8:$P$98,6,FALSE)</f>
        <v>88.3</v>
      </c>
      <c r="CA131" s="254">
        <f>VLOOKUP(CA129,'Preisindizes Gas 2024 Bas.''21'!$J$8:$P$98,6,FALSE)</f>
        <v>93.2</v>
      </c>
      <c r="CB131" s="254">
        <f>VLOOKUP(CB129,'Preisindizes Gas 2024 Bas.''21'!$J$8:$P$98,6,FALSE)</f>
        <v>95.4</v>
      </c>
      <c r="CC131" s="254">
        <f>VLOOKUP(CC129,'Preisindizes Gas 2024 Bas.''21'!$J$8:$P$98,6,FALSE)</f>
        <v>100</v>
      </c>
      <c r="CD131" s="254">
        <f>VLOOKUP(CD129,'Preisindizes Gas 2024 Bas.''21'!$J$8:$P$98,6,FALSE)</f>
        <v>115</v>
      </c>
      <c r="CE131" s="254">
        <f>VLOOKUP(CE129,'Preisindizes Gas 2024 Bas.''21'!$J$8:$P$98,6,FALSE)</f>
        <v>126</v>
      </c>
      <c r="CF131" s="254">
        <f>VLOOKUP(CF129,'Preisindizes Gas 2024 Bas.''21'!$J$8:$P$98,6,FALSE)</f>
        <v>131.19999999999999</v>
      </c>
    </row>
    <row r="132" spans="2:84" x14ac:dyDescent="0.2">
      <c r="B132" s="189" t="s">
        <v>163</v>
      </c>
      <c r="D132" s="254">
        <f>IF(ISNA(VLOOKUP(D129,'Preisindizes Gas 2024 Bas.''21'!$R$8:$AD$91,15,FALSE)),0,VLOOKUP(D129,'Preisindizes Gas 2024 Bas.''21'!$R$8:$AD$91,15,FALSE))</f>
        <v>0</v>
      </c>
      <c r="E132" s="254">
        <f>IF(ISNA(VLOOKUP(E129,'Preisindizes Gas 2024 Bas.''21'!$R$8:$AD$91,15,FALSE)),0,VLOOKUP(E129,'Preisindizes Gas 2024 Bas.''21'!$R$8:$AD$91,15,FALSE))</f>
        <v>0</v>
      </c>
      <c r="F132" s="254">
        <f>IF(ISNA(VLOOKUP(F129,'Preisindizes Gas 2024 Bas.''21'!$R$8:$AD$91,15,FALSE)),0,VLOOKUP(F129,'Preisindizes Gas 2024 Bas.''21'!$R$8:$AD$91,15,FALSE))</f>
        <v>0</v>
      </c>
      <c r="G132" s="254">
        <f>IF(ISNA(VLOOKUP(G129,'Preisindizes Gas 2024 Bas.''21'!$R$8:$AD$91,15,FALSE)),0,VLOOKUP(G129,'Preisindizes Gas 2024 Bas.''21'!$R$8:$AD$91,15,FALSE))</f>
        <v>0</v>
      </c>
      <c r="H132" s="254">
        <f>IF(ISNA(VLOOKUP(H129,'Preisindizes Gas 2024 Bas.''21'!$R$8:$AD$91,15,FALSE)),0,VLOOKUP(H129,'Preisindizes Gas 2024 Bas.''21'!$R$8:$AD$91,15,FALSE))</f>
        <v>0</v>
      </c>
      <c r="I132" s="254">
        <f>VLOOKUP(I129,'Preisindizes Gas 2024 Bas.''21'!$R$8:$AD$91,12,FALSE)</f>
        <v>14.4</v>
      </c>
      <c r="J132" s="254">
        <f>VLOOKUP(J129,'Preisindizes Gas 2024 Bas.''21'!$R$8:$AD$91,12,FALSE)</f>
        <v>14.3</v>
      </c>
      <c r="K132" s="254">
        <f>VLOOKUP(K129,'Preisindizes Gas 2024 Bas.''21'!$R$8:$AD$91,12,FALSE)</f>
        <v>17</v>
      </c>
      <c r="L132" s="254">
        <f>VLOOKUP(L129,'Preisindizes Gas 2024 Bas.''21'!$R$8:$AD$91,12,FALSE)</f>
        <v>21</v>
      </c>
      <c r="M132" s="254">
        <f>VLOOKUP(M129,'Preisindizes Gas 2024 Bas.''21'!$R$8:$AD$91,12,FALSE)</f>
        <v>21.2</v>
      </c>
      <c r="N132" s="254">
        <f>VLOOKUP(N129,'Preisindizes Gas 2024 Bas.''21'!$R$8:$AD$91,12,FALSE)</f>
        <v>20.9</v>
      </c>
      <c r="O132" s="254">
        <f>VLOOKUP(O129,'Preisindizes Gas 2024 Bas.''21'!$R$8:$AD$91,12,FALSE)</f>
        <v>21.7</v>
      </c>
      <c r="P132" s="254">
        <f>VLOOKUP(P129,'Preisindizes Gas 2024 Bas.''21'!$R$8:$AD$91,12,FALSE)</f>
        <v>22.3</v>
      </c>
      <c r="Q132" s="254">
        <f>VLOOKUP(Q129,'Preisindizes Gas 2024 Bas.''21'!$R$8:$AD$91,12,FALSE)</f>
        <v>23.4</v>
      </c>
      <c r="R132" s="254">
        <f>VLOOKUP(R129,'Preisindizes Gas 2024 Bas.''21'!$R$8:$AD$91,12,FALSE)</f>
        <v>23.9</v>
      </c>
      <c r="S132" s="254">
        <f>VLOOKUP(S129,'Preisindizes Gas 2024 Bas.''21'!$R$8:$AD$91,12,FALSE)</f>
        <v>24.6</v>
      </c>
      <c r="T132" s="254">
        <f>VLOOKUP(T129,'Preisindizes Gas 2024 Bas.''21'!$R$8:$AD$91,12,FALSE)</f>
        <v>25.5</v>
      </c>
      <c r="U132" s="254">
        <f>VLOOKUP(U129,'Preisindizes Gas 2024 Bas.''21'!$R$8:$AD$91,12,FALSE)</f>
        <v>26.2</v>
      </c>
      <c r="V132" s="254">
        <f>VLOOKUP(V129,'Preisindizes Gas 2024 Bas.''21'!$R$8:$AD$91,12,FALSE)</f>
        <v>26.8</v>
      </c>
      <c r="W132" s="254">
        <f>VLOOKUP(W129,'Preisindizes Gas 2024 Bas.''21'!$R$8:$AD$91,12,FALSE)</f>
        <v>27.3</v>
      </c>
      <c r="X132" s="254">
        <f>VLOOKUP(X129,'Preisindizes Gas 2024 Bas.''21'!$R$8:$AD$91,12,FALSE)</f>
        <v>27.5</v>
      </c>
      <c r="Y132" s="254">
        <f>VLOOKUP(Y129,'Preisindizes Gas 2024 Bas.''21'!$R$8:$AD$91,12,FALSE)</f>
        <v>27.1</v>
      </c>
      <c r="Z132" s="254">
        <f>VLOOKUP(Z129,'Preisindizes Gas 2024 Bas.''21'!$R$8:$AD$91,12,FALSE)</f>
        <v>27.2</v>
      </c>
      <c r="AA132" s="254">
        <f>VLOOKUP(AA129,'Preisindizes Gas 2024 Bas.''21'!$R$8:$AD$91,12,FALSE)</f>
        <v>25.7</v>
      </c>
      <c r="AB132" s="254">
        <f>VLOOKUP(AB129,'Preisindizes Gas 2024 Bas.''21'!$R$8:$AD$91,12,FALSE)</f>
        <v>26.3</v>
      </c>
      <c r="AC132" s="254">
        <f>VLOOKUP(AC129,'Preisindizes Gas 2024 Bas.''21'!$R$8:$AD$91,12,FALSE)</f>
        <v>27.4</v>
      </c>
      <c r="AD132" s="254">
        <f>VLOOKUP(AD129,'Preisindizes Gas 2024 Bas.''21'!$R$8:$AD$91,12,FALSE)</f>
        <v>30.7</v>
      </c>
      <c r="AE132" s="254">
        <f>VLOOKUP(AE129,'Preisindizes Gas 2024 Bas.''21'!$R$8:$AD$91,12,FALSE)</f>
        <v>32.299999999999997</v>
      </c>
      <c r="AF132" s="254">
        <f>VLOOKUP(AF129,'Preisindizes Gas 2024 Bas.''21'!$R$8:$AD$91,12,FALSE)</f>
        <v>32.9</v>
      </c>
      <c r="AG132" s="254">
        <f>VLOOKUP(AG129,'Preisindizes Gas 2024 Bas.''21'!$R$8:$AD$91,12,FALSE)</f>
        <v>34.9</v>
      </c>
      <c r="AH132" s="254">
        <f>VLOOKUP(AH129,'Preisindizes Gas 2024 Bas.''21'!$R$8:$AD$91,12,FALSE)</f>
        <v>38.299999999999997</v>
      </c>
      <c r="AI132" s="254">
        <f>VLOOKUP(AI129,'Preisindizes Gas 2024 Bas.''21'!$R$8:$AD$91,12,FALSE)</f>
        <v>38.1</v>
      </c>
      <c r="AJ132" s="254">
        <f>VLOOKUP(AJ129,'Preisindizes Gas 2024 Bas.''21'!$R$8:$AD$91,12,FALSE)</f>
        <v>39</v>
      </c>
      <c r="AK132" s="254">
        <f>VLOOKUP(AK129,'Preisindizes Gas 2024 Bas.''21'!$R$8:$AD$91,12,FALSE)</f>
        <v>39.299999999999997</v>
      </c>
      <c r="AL132" s="254">
        <f>VLOOKUP(AL129,'Preisindizes Gas 2024 Bas.''21'!$R$8:$AD$91,12,FALSE)</f>
        <v>41</v>
      </c>
      <c r="AM132" s="254">
        <f>VLOOKUP(AM129,'Preisindizes Gas 2024 Bas.''21'!$R$8:$AD$91,12,FALSE)</f>
        <v>43.6</v>
      </c>
      <c r="AN132" s="254">
        <f>VLOOKUP(AN129,'Preisindizes Gas 2024 Bas.''21'!$R$8:$AD$91,12,FALSE)</f>
        <v>46.6</v>
      </c>
      <c r="AO132" s="254">
        <f>VLOOKUP(AO129,'Preisindizes Gas 2024 Bas.''21'!$R$8:$AD$91,12,FALSE)</f>
        <v>47.7</v>
      </c>
      <c r="AP132" s="254">
        <f>VLOOKUP(AP129,'Preisindizes Gas 2024 Bas.''21'!$R$8:$AD$91,12,FALSE)</f>
        <v>49.7</v>
      </c>
      <c r="AQ132" s="254">
        <f>VLOOKUP(AQ129,'Preisindizes Gas 2024 Bas.''21'!$R$8:$AD$91,12,FALSE)</f>
        <v>48.8</v>
      </c>
      <c r="AR132" s="254">
        <f>VLOOKUP(AR129,'Preisindizes Gas 2024 Bas.''21'!$R$8:$AD$91,12,FALSE)</f>
        <v>49.5</v>
      </c>
      <c r="AS132" s="254">
        <f>VLOOKUP(AS129,'Preisindizes Gas 2024 Bas.''21'!$R$8:$AD$91,12,FALSE)</f>
        <v>50.9</v>
      </c>
      <c r="AT132" s="254">
        <f>VLOOKUP(AT129,'Preisindizes Gas 2024 Bas.''21'!$R$8:$AD$91,12,FALSE)</f>
        <v>52</v>
      </c>
      <c r="AU132" s="254">
        <f>VLOOKUP(AU129,'Preisindizes Gas 2024 Bas.''21'!$R$8:$AD$91,12,FALSE)</f>
        <v>51.5</v>
      </c>
      <c r="AV132" s="254">
        <f>VLOOKUP(AV129,'Preisindizes Gas 2024 Bas.''21'!$R$8:$AD$91,12,FALSE)</f>
        <v>52.3</v>
      </c>
      <c r="AW132" s="254">
        <f>VLOOKUP(AW129,'Preisindizes Gas 2024 Bas.''21'!$R$8:$AD$91,12,FALSE)</f>
        <v>54.2</v>
      </c>
      <c r="AX132" s="254">
        <f>VLOOKUP(AX129,'Preisindizes Gas 2024 Bas.''21'!$R$8:$AD$91,12,FALSE)</f>
        <v>56.7</v>
      </c>
      <c r="AY132" s="254">
        <f>VLOOKUP(AY129,'Preisindizes Gas 2024 Bas.''21'!$R$8:$AD$91,12,FALSE)</f>
        <v>59</v>
      </c>
      <c r="AZ132" s="254">
        <f>VLOOKUP(AZ129,'Preisindizes Gas 2024 Bas.''21'!$R$8:$AD$91,12,FALSE)</f>
        <v>61.3</v>
      </c>
      <c r="BA132" s="254">
        <f>VLOOKUP(BA129,'Preisindizes Gas 2024 Bas.''21'!$R$8:$AD$91,12,FALSE)</f>
        <v>60.4</v>
      </c>
      <c r="BB132" s="254">
        <f>VLOOKUP(BB129,'Preisindizes Gas 2024 Bas.''21'!$R$8:$AD$91,12,FALSE)</f>
        <v>61</v>
      </c>
      <c r="BC132" s="254">
        <f>VLOOKUP(BC129,'Preisindizes Gas 2024 Bas.''21'!$R$8:$AD$91,12,FALSE)</f>
        <v>63.5</v>
      </c>
      <c r="BD132" s="254">
        <f>VLOOKUP(BD129,'Preisindizes Gas 2024 Bas.''21'!$R$8:$AD$91,12,FALSE)</f>
        <v>62.1</v>
      </c>
      <c r="BE132" s="254">
        <f>VLOOKUP(BE129,'Preisindizes Gas 2024 Bas.''21'!$R$8:$AD$91,12,FALSE)</f>
        <v>61.3</v>
      </c>
      <c r="BF132" s="254">
        <f>VLOOKUP(BF129,'Preisindizes Gas 2024 Bas.''21'!$R$8:$AD$91,12,FALSE)</f>
        <v>61</v>
      </c>
      <c r="BG132" s="254">
        <f>VLOOKUP(BG129,'Preisindizes Gas 2024 Bas.''21'!$R$8:$AD$91,12,FALSE)</f>
        <v>60.1</v>
      </c>
      <c r="BH132" s="254">
        <f>VLOOKUP(BH129,'Preisindizes Gas 2024 Bas.''21'!$R$8:$AD$91,12,FALSE)</f>
        <v>61.7</v>
      </c>
      <c r="BI132" s="254">
        <f>VLOOKUP(BI129,'Preisindizes Gas 2024 Bas.''21'!$R$8:$AD$91,12,FALSE)</f>
        <v>62.6</v>
      </c>
      <c r="BJ132" s="254">
        <f>VLOOKUP(BJ129,'Preisindizes Gas 2024 Bas.''21'!$R$8:$AD$91,12,FALSE)</f>
        <v>62.5</v>
      </c>
      <c r="BK132" s="254">
        <f>VLOOKUP(BK129,'Preisindizes Gas 2024 Bas.''21'!$R$8:$AD$91,12,FALSE)</f>
        <v>63</v>
      </c>
      <c r="BL132" s="254">
        <f>VLOOKUP(BL129,'Preisindizes Gas 2024 Bas.''21'!$R$8:$AD$91,12,FALSE)</f>
        <v>66.400000000000006</v>
      </c>
      <c r="BM132" s="254">
        <f>VLOOKUP(BM129,'Preisindizes Gas 2024 Bas.''21'!$R$8:$AD$91,12,FALSE)</f>
        <v>69.900000000000006</v>
      </c>
      <c r="BN132" s="254">
        <f>VLOOKUP(BN129,'Preisindizes Gas 2024 Bas.''21'!$R$8:$AD$91,12,FALSE)</f>
        <v>71.5</v>
      </c>
      <c r="BO132" s="254">
        <f>VLOOKUP(BO129,'Preisindizes Gas 2024 Bas.''21'!$R$8:$AD$91,12,FALSE)</f>
        <v>76</v>
      </c>
      <c r="BP132" s="254">
        <f>VLOOKUP(BP129,'Preisindizes Gas 2024 Bas.''21'!$R$8:$AD$91,12,FALSE)</f>
        <v>80</v>
      </c>
      <c r="BQ132" s="254">
        <f>VLOOKUP(BQ129,'Preisindizes Gas 2024 Bas.''21'!$R$8:$AD$91,12,FALSE)</f>
        <v>77.2</v>
      </c>
      <c r="BR132" s="254">
        <f>VLOOKUP(BR129,'Preisindizes Gas 2024 Bas.''21'!$R$8:$AD$91,12,FALSE)</f>
        <v>76.8</v>
      </c>
      <c r="BS132" s="254">
        <f>VLOOKUP(BS129,'Preisindizes Gas 2024 Bas.''21'!$R$8:$AD$91,12,FALSE)</f>
        <v>80.599999999999994</v>
      </c>
      <c r="BT132" s="254">
        <f>VLOOKUP(BT129,'Preisindizes Gas 2024 Bas.''21'!$R$8:$AD$91,12,FALSE)</f>
        <v>81.900000000000006</v>
      </c>
      <c r="BU132" s="254">
        <f>VLOOKUP(BU129,'Preisindizes Gas 2024 Bas.''21'!$R$8:$AD$91,12,FALSE)</f>
        <v>81.099999999999994</v>
      </c>
      <c r="BV132" s="254">
        <f>VLOOKUP(BV129,'Preisindizes Gas 2024 Bas.''21'!$R$8:$AD$91,12,FALSE)</f>
        <v>81.400000000000006</v>
      </c>
      <c r="BW132" s="254">
        <f>VLOOKUP(BW129,'Preisindizes Gas 2024 Bas.''21'!$R$8:$AD$91,12,FALSE)</f>
        <v>81.400000000000006</v>
      </c>
      <c r="BX132" s="254">
        <f>VLOOKUP(BX129,'Preisindizes Gas 2024 Bas.''21'!$R$8:$AD$91,12,FALSE)</f>
        <v>80.8</v>
      </c>
      <c r="BY132" s="254">
        <f>VLOOKUP(BY129,'Preisindizes Gas 2024 Bas.''21'!$R$8:$AD$91,12,FALSE)</f>
        <v>85.1</v>
      </c>
      <c r="BZ132" s="254">
        <f>VLOOKUP(BZ129,'Preisindizes Gas 2024 Bas.''21'!$R$8:$AD$91,12,FALSE)</f>
        <v>90.5</v>
      </c>
      <c r="CA132" s="254">
        <f>VLOOKUP(CA129,'Preisindizes Gas 2024 Bas.''21'!$R$8:$AD$91,12,FALSE)</f>
        <v>93.5</v>
      </c>
      <c r="CB132" s="254">
        <f>VLOOKUP(CB129,'Preisindizes Gas 2024 Bas.''21'!$R$8:$AD$91,12,FALSE)</f>
        <v>93.6</v>
      </c>
      <c r="CC132" s="254">
        <f>VLOOKUP(CC129,'Preisindizes Gas 2024 Bas.''21'!$R$8:$AD$91,12,FALSE)</f>
        <v>100</v>
      </c>
      <c r="CD132" s="254">
        <f>VLOOKUP(CD129,'Preisindizes Gas 2024 Bas.''21'!$R$8:$AD$91,12,FALSE)</f>
        <v>120.2</v>
      </c>
      <c r="CE132" s="254">
        <f>VLOOKUP(CE129,'Preisindizes Gas 2024 Bas.''21'!$R$8:$AD$91,12,FALSE)</f>
        <v>128.9</v>
      </c>
      <c r="CF132" s="254">
        <f>VLOOKUP(CF129,'Preisindizes Gas 2024 Bas.''21'!$R$8:$AD$91,12,FALSE)</f>
        <v>130.1</v>
      </c>
    </row>
    <row r="133" spans="2:84" x14ac:dyDescent="0.2">
      <c r="B133" s="189" t="s">
        <v>164</v>
      </c>
      <c r="D133" s="254">
        <f>IF(ISNA(VLOOKUP(D129,'Preisindizes Gas 2024 Bas.''21'!$AF$8:$AJ$91,4,FALSE)),0,VLOOKUP(D129,'Preisindizes Gas 2024 Bas.''21'!$AF$8:$AJ$91,4,FALSE))</f>
        <v>0</v>
      </c>
      <c r="E133" s="254">
        <f>IF(ISNA(VLOOKUP(E129,'Preisindizes Gas 2024 Bas.''21'!$AF$8:$AJ$91,4,FALSE)),0,VLOOKUP(E129,'Preisindizes Gas 2024 Bas.''21'!$AF$8:$AJ$91,4,FALSE))</f>
        <v>0</v>
      </c>
      <c r="F133" s="254">
        <f>IF(ISNA(VLOOKUP(F129,'Preisindizes Gas 2024 Bas.''21'!$AF$8:$AJ$91,4,FALSE)),0,VLOOKUP(F129,'Preisindizes Gas 2024 Bas.''21'!$AF$8:$AJ$91,4,FALSE))</f>
        <v>0</v>
      </c>
      <c r="G133" s="254">
        <f>IF(ISNA(VLOOKUP(G129,'Preisindizes Gas 2024 Bas.''21'!$AF$8:$AJ$91,4,FALSE)),0,VLOOKUP(G129,'Preisindizes Gas 2024 Bas.''21'!$AF$8:$AJ$91,4,FALSE))</f>
        <v>0</v>
      </c>
      <c r="H133" s="254">
        <f>IF(ISNA(VLOOKUP(H129,'Preisindizes Gas 2024 Bas.''21'!$AF$8:$AJ$91,4,FALSE)),0,VLOOKUP(H129,'Preisindizes Gas 2024 Bas.''21'!$AF$8:$AJ$91,4,FALSE))</f>
        <v>0</v>
      </c>
      <c r="I133" s="254">
        <f>VLOOKUP(I129,'Preisindizes Gas 2024 Bas.''21'!$AF$8:$AJ$91,4,FALSE)</f>
        <v>24.5</v>
      </c>
      <c r="J133" s="254">
        <f>VLOOKUP(J129,'Preisindizes Gas 2024 Bas.''21'!$AF$8:$AJ$91,4,FALSE)</f>
        <v>23.9</v>
      </c>
      <c r="K133" s="254">
        <f>VLOOKUP(K129,'Preisindizes Gas 2024 Bas.''21'!$AF$8:$AJ$91,4,FALSE)</f>
        <v>28.2</v>
      </c>
      <c r="L133" s="254">
        <f>VLOOKUP(L129,'Preisindizes Gas 2024 Bas.''21'!$AF$8:$AJ$91,4,FALSE)</f>
        <v>29</v>
      </c>
      <c r="M133" s="254">
        <f>VLOOKUP(M129,'Preisindizes Gas 2024 Bas.''21'!$AF$8:$AJ$91,4,FALSE)</f>
        <v>28.2</v>
      </c>
      <c r="N133" s="254">
        <f>VLOOKUP(N129,'Preisindizes Gas 2024 Bas.''21'!$AF$8:$AJ$91,4,FALSE)</f>
        <v>27.7</v>
      </c>
      <c r="O133" s="254">
        <f>VLOOKUP(O129,'Preisindizes Gas 2024 Bas.''21'!$AF$8:$AJ$91,4,FALSE)</f>
        <v>28.2</v>
      </c>
      <c r="P133" s="254">
        <f>VLOOKUP(P129,'Preisindizes Gas 2024 Bas.''21'!$AF$8:$AJ$91,4,FALSE)</f>
        <v>28.8</v>
      </c>
      <c r="Q133" s="254">
        <f>VLOOKUP(Q129,'Preisindizes Gas 2024 Bas.''21'!$AF$8:$AJ$91,4,FALSE)</f>
        <v>29.3</v>
      </c>
      <c r="R133" s="254">
        <f>VLOOKUP(R129,'Preisindizes Gas 2024 Bas.''21'!$AF$8:$AJ$91,4,FALSE)</f>
        <v>29.1</v>
      </c>
      <c r="S133" s="254">
        <f>VLOOKUP(S129,'Preisindizes Gas 2024 Bas.''21'!$AF$8:$AJ$91,4,FALSE)</f>
        <v>29</v>
      </c>
      <c r="T133" s="254">
        <f>VLOOKUP(T129,'Preisindizes Gas 2024 Bas.''21'!$AF$8:$AJ$91,4,FALSE)</f>
        <v>29.3</v>
      </c>
      <c r="U133" s="254">
        <f>VLOOKUP(U129,'Preisindizes Gas 2024 Bas.''21'!$AF$8:$AJ$91,4,FALSE)</f>
        <v>29.7</v>
      </c>
      <c r="V133" s="254">
        <f>VLOOKUP(V129,'Preisindizes Gas 2024 Bas.''21'!$AF$8:$AJ$91,4,FALSE)</f>
        <v>29.8</v>
      </c>
      <c r="W133" s="254">
        <f>VLOOKUP(W129,'Preisindizes Gas 2024 Bas.''21'!$AF$8:$AJ$91,4,FALSE)</f>
        <v>30</v>
      </c>
      <c r="X133" s="254">
        <f>VLOOKUP(X129,'Preisindizes Gas 2024 Bas.''21'!$AF$8:$AJ$91,4,FALSE)</f>
        <v>30.5</v>
      </c>
      <c r="Y133" s="254">
        <f>VLOOKUP(Y129,'Preisindizes Gas 2024 Bas.''21'!$AF$8:$AJ$91,4,FALSE)</f>
        <v>31.3</v>
      </c>
      <c r="Z133" s="254">
        <f>VLOOKUP(Z129,'Preisindizes Gas 2024 Bas.''21'!$AF$8:$AJ$91,4,FALSE)</f>
        <v>31.7</v>
      </c>
      <c r="AA133" s="254">
        <f>VLOOKUP(AA129,'Preisindizes Gas 2024 Bas.''21'!$AF$8:$AJ$91,4,FALSE)</f>
        <v>31.3</v>
      </c>
      <c r="AB133" s="254">
        <f>VLOOKUP(AB129,'Preisindizes Gas 2024 Bas.''21'!$AF$8:$AJ$91,4,FALSE)</f>
        <v>31.3</v>
      </c>
      <c r="AC133" s="254">
        <f>VLOOKUP(AC129,'Preisindizes Gas 2024 Bas.''21'!$AF$8:$AJ$91,4,FALSE)</f>
        <v>31.8</v>
      </c>
      <c r="AD133" s="254">
        <f>VLOOKUP(AD129,'Preisindizes Gas 2024 Bas.''21'!$AF$8:$AJ$91,4,FALSE)</f>
        <v>33.4</v>
      </c>
      <c r="AE133" s="254">
        <f>VLOOKUP(AE129,'Preisindizes Gas 2024 Bas.''21'!$AF$8:$AJ$91,4,FALSE)</f>
        <v>34.700000000000003</v>
      </c>
      <c r="AF133" s="254">
        <f>VLOOKUP(AF129,'Preisindizes Gas 2024 Bas.''21'!$AF$8:$AJ$91,4,FALSE)</f>
        <v>35.799999999999997</v>
      </c>
      <c r="AG133" s="254">
        <f>VLOOKUP(AG129,'Preisindizes Gas 2024 Bas.''21'!$AF$8:$AJ$91,4,FALSE)</f>
        <v>38</v>
      </c>
      <c r="AH133" s="254">
        <f>VLOOKUP(AH129,'Preisindizes Gas 2024 Bas.''21'!$AF$8:$AJ$91,4,FALSE)</f>
        <v>43.2</v>
      </c>
      <c r="AI133" s="254">
        <f>VLOOKUP(AI129,'Preisindizes Gas 2024 Bas.''21'!$AF$8:$AJ$91,4,FALSE)</f>
        <v>45.1</v>
      </c>
      <c r="AJ133" s="254">
        <f>VLOOKUP(AJ129,'Preisindizes Gas 2024 Bas.''21'!$AF$8:$AJ$91,4,FALSE)</f>
        <v>46.8</v>
      </c>
      <c r="AK133" s="254">
        <f>VLOOKUP(AK129,'Preisindizes Gas 2024 Bas.''21'!$AF$8:$AJ$91,4,FALSE)</f>
        <v>48.1</v>
      </c>
      <c r="AL133" s="254">
        <f>VLOOKUP(AL129,'Preisindizes Gas 2024 Bas.''21'!$AF$8:$AJ$91,4,FALSE)</f>
        <v>48.7</v>
      </c>
      <c r="AM133" s="254">
        <f>VLOOKUP(AM129,'Preisindizes Gas 2024 Bas.''21'!$AF$8:$AJ$91,4,FALSE)</f>
        <v>50.5</v>
      </c>
      <c r="AN133" s="254">
        <f>VLOOKUP(AN129,'Preisindizes Gas 2024 Bas.''21'!$AF$8:$AJ$91,4,FALSE)</f>
        <v>53.8</v>
      </c>
      <c r="AO133" s="254">
        <f>VLOOKUP(AO129,'Preisindizes Gas 2024 Bas.''21'!$AF$8:$AJ$91,4,FALSE)</f>
        <v>57.4</v>
      </c>
      <c r="AP133" s="254">
        <f>VLOOKUP(AP129,'Preisindizes Gas 2024 Bas.''21'!$AF$8:$AJ$91,4,FALSE)</f>
        <v>61</v>
      </c>
      <c r="AQ133" s="254">
        <f>VLOOKUP(AQ129,'Preisindizes Gas 2024 Bas.''21'!$AF$8:$AJ$91,4,FALSE)</f>
        <v>62.1</v>
      </c>
      <c r="AR133" s="254">
        <f>VLOOKUP(AR129,'Preisindizes Gas 2024 Bas.''21'!$AF$8:$AJ$91,4,FALSE)</f>
        <v>63.9</v>
      </c>
      <c r="AS133" s="254">
        <f>VLOOKUP(AS129,'Preisindizes Gas 2024 Bas.''21'!$AF$8:$AJ$91,4,FALSE)</f>
        <v>65.3</v>
      </c>
      <c r="AT133" s="254">
        <f>VLOOKUP(AT129,'Preisindizes Gas 2024 Bas.''21'!$AF$8:$AJ$91,4,FALSE)</f>
        <v>64.8</v>
      </c>
      <c r="AU133" s="254">
        <f>VLOOKUP(AU129,'Preisindizes Gas 2024 Bas.''21'!$AF$8:$AJ$91,4,FALSE)</f>
        <v>63.3</v>
      </c>
      <c r="AV133" s="254">
        <f>VLOOKUP(AV129,'Preisindizes Gas 2024 Bas.''21'!$AF$8:$AJ$91,4,FALSE)</f>
        <v>64.2</v>
      </c>
      <c r="AW133" s="254">
        <f>VLOOKUP(AW129,'Preisindizes Gas 2024 Bas.''21'!$AF$8:$AJ$91,4,FALSE)</f>
        <v>65.900000000000006</v>
      </c>
      <c r="AX133" s="254">
        <f>VLOOKUP(AX129,'Preisindizes Gas 2024 Bas.''21'!$AF$8:$AJ$91,4,FALSE)</f>
        <v>66.900000000000006</v>
      </c>
      <c r="AY133" s="254">
        <f>VLOOKUP(AY129,'Preisindizes Gas 2024 Bas.''21'!$AF$8:$AJ$91,4,FALSE)</f>
        <v>68.400000000000006</v>
      </c>
      <c r="AZ133" s="254">
        <f>VLOOKUP(AZ129,'Preisindizes Gas 2024 Bas.''21'!$AF$8:$AJ$91,4,FALSE)</f>
        <v>69.400000000000006</v>
      </c>
      <c r="BA133" s="254">
        <f>VLOOKUP(BA129,'Preisindizes Gas 2024 Bas.''21'!$AF$8:$AJ$91,4,FALSE)</f>
        <v>69.400000000000006</v>
      </c>
      <c r="BB133" s="254">
        <f>VLOOKUP(BB129,'Preisindizes Gas 2024 Bas.''21'!$AF$8:$AJ$91,4,FALSE)</f>
        <v>69.599999999999994</v>
      </c>
      <c r="BC133" s="254">
        <f>VLOOKUP(BC129,'Preisindizes Gas 2024 Bas.''21'!$AF$8:$AJ$91,4,FALSE)</f>
        <v>70.900000000000006</v>
      </c>
      <c r="BD133" s="254">
        <f>VLOOKUP(BD129,'Preisindizes Gas 2024 Bas.''21'!$AF$8:$AJ$91,4,FALSE)</f>
        <v>69.7</v>
      </c>
      <c r="BE133" s="254">
        <f>VLOOKUP(BE129,'Preisindizes Gas 2024 Bas.''21'!$AF$8:$AJ$91,4,FALSE)</f>
        <v>70.5</v>
      </c>
      <c r="BF133" s="254">
        <f>VLOOKUP(BF129,'Preisindizes Gas 2024 Bas.''21'!$AF$8:$AJ$91,4,FALSE)</f>
        <v>70.5</v>
      </c>
      <c r="BG133" s="254">
        <f>VLOOKUP(BG129,'Preisindizes Gas 2024 Bas.''21'!$AF$8:$AJ$91,4,FALSE)</f>
        <v>69.400000000000006</v>
      </c>
      <c r="BH133" s="254">
        <f>VLOOKUP(BH129,'Preisindizes Gas 2024 Bas.''21'!$AF$8:$AJ$91,4,FALSE)</f>
        <v>70.7</v>
      </c>
      <c r="BI133" s="254">
        <f>VLOOKUP(BI129,'Preisindizes Gas 2024 Bas.''21'!$AF$8:$AJ$91,4,FALSE)</f>
        <v>73</v>
      </c>
      <c r="BJ133" s="254">
        <f>VLOOKUP(BJ129,'Preisindizes Gas 2024 Bas.''21'!$AF$8:$AJ$91,4,FALSE)</f>
        <v>72.599999999999994</v>
      </c>
      <c r="BK133" s="254">
        <f>VLOOKUP(BK129,'Preisindizes Gas 2024 Bas.''21'!$AF$8:$AJ$91,4,FALSE)</f>
        <v>73.7</v>
      </c>
      <c r="BL133" s="254">
        <f>VLOOKUP(BL129,'Preisindizes Gas 2024 Bas.''21'!$AF$8:$AJ$91,4,FALSE)</f>
        <v>74.7</v>
      </c>
      <c r="BM133" s="254">
        <f>VLOOKUP(BM129,'Preisindizes Gas 2024 Bas.''21'!$AF$8:$AJ$91,4,FALSE)</f>
        <v>77.599999999999994</v>
      </c>
      <c r="BN133" s="254">
        <f>VLOOKUP(BN129,'Preisindizes Gas 2024 Bas.''21'!$AF$8:$AJ$91,4,FALSE)</f>
        <v>81.7</v>
      </c>
      <c r="BO133" s="254">
        <f>VLOOKUP(BO129,'Preisindizes Gas 2024 Bas.''21'!$AF$8:$AJ$91,4,FALSE)</f>
        <v>82.7</v>
      </c>
      <c r="BP133" s="254">
        <f>VLOOKUP(BP129,'Preisindizes Gas 2024 Bas.''21'!$AF$8:$AJ$91,4,FALSE)</f>
        <v>86.9</v>
      </c>
      <c r="BQ133" s="254">
        <f>VLOOKUP(BQ129,'Preisindizes Gas 2024 Bas.''21'!$AF$8:$AJ$91,4,FALSE)</f>
        <v>84</v>
      </c>
      <c r="BR133" s="254">
        <f>VLOOKUP(BR129,'Preisindizes Gas 2024 Bas.''21'!$AF$8:$AJ$91,4,FALSE)</f>
        <v>84.7</v>
      </c>
      <c r="BS133" s="254">
        <f>VLOOKUP(BS129,'Preisindizes Gas 2024 Bas.''21'!$AF$8:$AJ$91,4,FALSE)</f>
        <v>88.8</v>
      </c>
      <c r="BT133" s="254">
        <f>VLOOKUP(BT129,'Preisindizes Gas 2024 Bas.''21'!$AF$8:$AJ$91,4,FALSE)</f>
        <v>90</v>
      </c>
      <c r="BU133" s="254">
        <f>VLOOKUP(BU129,'Preisindizes Gas 2024 Bas.''21'!$AF$8:$AJ$91,4,FALSE)</f>
        <v>90.1</v>
      </c>
      <c r="BV133" s="254">
        <f>VLOOKUP(BV129,'Preisindizes Gas 2024 Bas.''21'!$AF$8:$AJ$91,4,FALSE)</f>
        <v>89.5</v>
      </c>
      <c r="BW133" s="254">
        <f>VLOOKUP(BW129,'Preisindizes Gas 2024 Bas.''21'!$AF$8:$AJ$91,4,FALSE)</f>
        <v>88.3</v>
      </c>
      <c r="BX133" s="254">
        <f>VLOOKUP(BX129,'Preisindizes Gas 2024 Bas.''21'!$AF$8:$AJ$91,4,FALSE)</f>
        <v>87.1</v>
      </c>
      <c r="BY133" s="254">
        <f>VLOOKUP(BY129,'Preisindizes Gas 2024 Bas.''21'!$AF$8:$AJ$91,4,FALSE)</f>
        <v>89.3</v>
      </c>
      <c r="BZ133" s="254">
        <f>VLOOKUP(BZ129,'Preisindizes Gas 2024 Bas.''21'!$AF$8:$AJ$91,4,FALSE)</f>
        <v>91.4</v>
      </c>
      <c r="CA133" s="254">
        <f>VLOOKUP(CA129,'Preisindizes Gas 2024 Bas.''21'!$AF$8:$AJ$91,4,FALSE)</f>
        <v>92.5</v>
      </c>
      <c r="CB133" s="254">
        <f>VLOOKUP(CB129,'Preisindizes Gas 2024 Bas.''21'!$AF$8:$AJ$91,4,FALSE)</f>
        <v>92.1</v>
      </c>
      <c r="CC133" s="254">
        <f>VLOOKUP(CC129,'Preisindizes Gas 2024 Bas.''21'!$AF$8:$AJ$91,4,FALSE)</f>
        <v>100</v>
      </c>
      <c r="CD133" s="254">
        <f>VLOOKUP(CD129,'Preisindizes Gas 2024 Bas.''21'!$AF$8:$AJ$91,4,FALSE)</f>
        <v>128.9</v>
      </c>
      <c r="CE133" s="254">
        <f>VLOOKUP(CE129,'Preisindizes Gas 2024 Bas.''21'!$AF$8:$AJ$91,4,FALSE)</f>
        <v>130.4</v>
      </c>
      <c r="CF133" s="254">
        <f>VLOOKUP(CF129,'Preisindizes Gas 2024 Bas.''21'!$AF$8:$AJ$91,4,FALSE)</f>
        <v>128.19999999999999</v>
      </c>
    </row>
    <row r="134" spans="2:84" x14ac:dyDescent="0.2">
      <c r="B134" s="1" t="s">
        <v>376</v>
      </c>
      <c r="AY134" s="263">
        <v>61.9</v>
      </c>
      <c r="AZ134" s="263">
        <v>65</v>
      </c>
      <c r="BA134" s="263">
        <v>67.900000000000006</v>
      </c>
      <c r="BB134" s="263">
        <v>69.7</v>
      </c>
      <c r="BC134" s="263">
        <v>71</v>
      </c>
      <c r="BD134" s="263">
        <v>72</v>
      </c>
      <c r="BE134" s="263">
        <v>73.400000000000006</v>
      </c>
      <c r="BF134" s="263">
        <v>74</v>
      </c>
      <c r="BG134" s="263">
        <v>74.5</v>
      </c>
      <c r="BH134" s="263">
        <v>75.5</v>
      </c>
      <c r="BI134" s="263">
        <v>77</v>
      </c>
      <c r="BJ134" s="263">
        <v>78.099999999999994</v>
      </c>
      <c r="BK134" s="263">
        <v>78.900000000000006</v>
      </c>
      <c r="BL134" s="263">
        <v>80.2</v>
      </c>
      <c r="BM134" s="263">
        <v>81.5</v>
      </c>
      <c r="BN134" s="263">
        <v>82.8</v>
      </c>
      <c r="BO134" s="263">
        <v>84.7</v>
      </c>
      <c r="BP134" s="263">
        <v>86.9</v>
      </c>
      <c r="BQ134" s="263">
        <v>87.2</v>
      </c>
      <c r="BR134" s="263">
        <v>88.1</v>
      </c>
      <c r="BS134" s="263">
        <v>90</v>
      </c>
      <c r="BT134" s="263">
        <v>91.7</v>
      </c>
      <c r="BU134" s="263">
        <v>93.1</v>
      </c>
      <c r="BV134" s="263">
        <v>94</v>
      </c>
      <c r="BW134" s="263">
        <v>94.5</v>
      </c>
      <c r="BX134" s="263">
        <v>95</v>
      </c>
      <c r="BY134" s="263">
        <v>96.4</v>
      </c>
      <c r="BZ134" s="263">
        <v>98.1</v>
      </c>
      <c r="CA134" s="263">
        <v>99.5</v>
      </c>
      <c r="CB134" s="263">
        <v>100</v>
      </c>
      <c r="CC134" s="263">
        <v>103.1</v>
      </c>
      <c r="CD134" s="263">
        <v>110.2</v>
      </c>
      <c r="CE134" s="263">
        <v>116.7</v>
      </c>
      <c r="CF134" s="263">
        <v>119.3</v>
      </c>
    </row>
  </sheetData>
  <conditionalFormatting sqref="D24:CF27">
    <cfRule type="cellIs" dxfId="1" priority="1" operator="notEqual">
      <formula>0</formula>
    </cfRule>
  </conditionalFormatting>
  <conditionalFormatting sqref="D37:CF40">
    <cfRule type="cellIs" dxfId="0" priority="2" operator="notEqual">
      <formula>0</formula>
    </cfRule>
  </conditionalFormatting>
  <pageMargins left="0.70866141732283472" right="0.70866141732283472" top="0.74803149606299213" bottom="0.74803149606299213" header="0.31496062992125984" footer="0.31496062992125984"/>
  <pageSetup paperSize="9" scale="13" fitToHeight="0" orientation="landscape" horizontalDpi="4294967292"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7D582-4BF0-4AF5-B7D7-F08F1A96D384}">
  <sheetPr>
    <tabColor theme="4"/>
    <pageSetUpPr fitToPage="1"/>
  </sheetPr>
  <dimension ref="A1:AJ113"/>
  <sheetViews>
    <sheetView zoomScale="85" zoomScaleNormal="85" workbookViewId="0">
      <pane xSplit="2" ySplit="8" topLeftCell="C16" activePane="bottomRight" state="frozen"/>
      <selection activeCell="P62" sqref="P62"/>
      <selection pane="topRight" activeCell="P62" sqref="P62"/>
      <selection pane="bottomLeft" activeCell="P62" sqref="P62"/>
      <selection pane="bottomRight" activeCell="P18" sqref="P18"/>
    </sheetView>
  </sheetViews>
  <sheetFormatPr baseColWidth="10" defaultColWidth="11.42578125" defaultRowHeight="12.75" x14ac:dyDescent="0.2"/>
  <cols>
    <col min="1" max="1" width="6.7109375" style="1" customWidth="1"/>
    <col min="2" max="2" width="9.7109375" style="86" customWidth="1"/>
    <col min="3" max="7" width="23.7109375" style="1" customWidth="1"/>
    <col min="8" max="8" width="9.7109375" style="1" customWidth="1"/>
    <col min="9" max="9" width="6.7109375" style="1" customWidth="1"/>
    <col min="10" max="10" width="9.7109375" style="86" customWidth="1"/>
    <col min="11" max="15" width="23.7109375" style="1" customWidth="1"/>
    <col min="16" max="16" width="9.7109375" style="1" customWidth="1"/>
    <col min="17" max="17" width="6.7109375" style="1" customWidth="1"/>
    <col min="18" max="18" width="9.7109375" style="86" customWidth="1"/>
    <col min="19" max="19" width="22.140625" style="1" customWidth="1"/>
    <col min="20" max="21" width="20.7109375" style="1" customWidth="1"/>
    <col min="22" max="22" width="17" style="1" customWidth="1"/>
    <col min="23" max="29" width="20.7109375" style="1" customWidth="1"/>
    <col min="30" max="30" width="9.7109375" style="1" customWidth="1"/>
    <col min="31" max="31" width="6.7109375" style="1" customWidth="1"/>
    <col min="32" max="32" width="9.7109375" style="86" customWidth="1"/>
    <col min="33" max="35" width="23.7109375" style="1" customWidth="1"/>
    <col min="36" max="36" width="9.7109375" style="1" customWidth="1"/>
    <col min="37" max="16384" width="11.42578125" style="1"/>
  </cols>
  <sheetData>
    <row r="1" spans="1:36" x14ac:dyDescent="0.2">
      <c r="A1" s="58"/>
    </row>
    <row r="2" spans="1:36" x14ac:dyDescent="0.2">
      <c r="A2" s="58"/>
    </row>
    <row r="3" spans="1:36" x14ac:dyDescent="0.2">
      <c r="A3" s="56" t="str">
        <f>Start!$C$6</f>
        <v>Preisindizes nach § 6a Gas-&amp; StromNEV für 2024</v>
      </c>
    </row>
    <row r="4" spans="1:36" x14ac:dyDescent="0.2">
      <c r="A4" s="57" t="s">
        <v>418</v>
      </c>
    </row>
    <row r="5" spans="1:36" x14ac:dyDescent="0.2">
      <c r="A5" s="57" t="s">
        <v>89</v>
      </c>
      <c r="B5" s="313" t="s">
        <v>406</v>
      </c>
      <c r="AF5" s="130"/>
    </row>
    <row r="7" spans="1:36" x14ac:dyDescent="0.2">
      <c r="B7" s="144"/>
      <c r="C7" s="145"/>
      <c r="D7" s="146"/>
      <c r="E7" s="147" t="s">
        <v>146</v>
      </c>
      <c r="F7" s="145"/>
      <c r="G7" s="145"/>
      <c r="H7" s="148"/>
      <c r="I7" s="143"/>
      <c r="J7" s="144"/>
      <c r="K7" s="145"/>
      <c r="L7" s="146"/>
      <c r="M7" s="147" t="s">
        <v>147</v>
      </c>
      <c r="N7" s="145"/>
      <c r="O7" s="145"/>
      <c r="P7" s="148"/>
      <c r="Q7" s="143"/>
      <c r="R7" s="144"/>
      <c r="S7" s="149"/>
      <c r="T7" s="149"/>
      <c r="U7" s="149"/>
      <c r="V7" s="149"/>
      <c r="W7" s="149"/>
      <c r="X7" s="149"/>
      <c r="Y7" s="90" t="s">
        <v>148</v>
      </c>
      <c r="Z7" s="149"/>
      <c r="AA7" s="149"/>
      <c r="AB7" s="149"/>
      <c r="AC7" s="149"/>
      <c r="AD7" s="148"/>
      <c r="AF7" s="144"/>
      <c r="AG7" s="146"/>
      <c r="AH7" s="147" t="s">
        <v>149</v>
      </c>
      <c r="AI7" s="145"/>
      <c r="AJ7" s="148"/>
    </row>
    <row r="8" spans="1:36" ht="63.75" x14ac:dyDescent="0.2">
      <c r="B8" s="178" t="s">
        <v>145</v>
      </c>
      <c r="C8" s="179" t="s">
        <v>11</v>
      </c>
      <c r="D8" s="133" t="s">
        <v>33</v>
      </c>
      <c r="E8" s="133" t="s">
        <v>150</v>
      </c>
      <c r="F8" s="133" t="s">
        <v>38</v>
      </c>
      <c r="G8" s="180" t="s">
        <v>151</v>
      </c>
      <c r="H8" s="181" t="s">
        <v>152</v>
      </c>
      <c r="I8" s="151"/>
      <c r="J8" s="184" t="s">
        <v>145</v>
      </c>
      <c r="K8" s="179" t="s">
        <v>15</v>
      </c>
      <c r="L8" s="133" t="s">
        <v>36</v>
      </c>
      <c r="M8" s="133" t="s">
        <v>153</v>
      </c>
      <c r="N8" s="133" t="s">
        <v>38</v>
      </c>
      <c r="O8" s="180" t="s">
        <v>154</v>
      </c>
      <c r="P8" s="181" t="s">
        <v>152</v>
      </c>
      <c r="Q8" s="150"/>
      <c r="R8" s="184" t="s">
        <v>145</v>
      </c>
      <c r="S8" s="133" t="s">
        <v>28</v>
      </c>
      <c r="T8" s="133" t="s">
        <v>48</v>
      </c>
      <c r="U8" s="133" t="s">
        <v>155</v>
      </c>
      <c r="V8" s="133" t="s">
        <v>52</v>
      </c>
      <c r="W8" s="133" t="s">
        <v>28</v>
      </c>
      <c r="X8" s="133" t="s">
        <v>15</v>
      </c>
      <c r="Y8" s="133" t="s">
        <v>159</v>
      </c>
      <c r="Z8" s="133" t="s">
        <v>153</v>
      </c>
      <c r="AA8" s="133" t="s">
        <v>38</v>
      </c>
      <c r="AB8" s="133" t="s">
        <v>154</v>
      </c>
      <c r="AC8" s="180" t="s">
        <v>156</v>
      </c>
      <c r="AD8" s="181" t="s">
        <v>152</v>
      </c>
      <c r="AE8" s="150"/>
      <c r="AF8" s="184" t="s">
        <v>145</v>
      </c>
      <c r="AG8" s="179" t="s">
        <v>25</v>
      </c>
      <c r="AH8" s="133" t="s">
        <v>66</v>
      </c>
      <c r="AI8" s="180" t="s">
        <v>157</v>
      </c>
      <c r="AJ8" s="185" t="s">
        <v>152</v>
      </c>
    </row>
    <row r="9" spans="1:36" hidden="1" x14ac:dyDescent="0.2">
      <c r="B9" s="182">
        <v>2031</v>
      </c>
      <c r="C9" s="153"/>
      <c r="D9" s="154"/>
      <c r="E9" s="154"/>
      <c r="F9" s="154"/>
      <c r="G9" s="155"/>
      <c r="H9" s="156"/>
      <c r="I9" s="152"/>
      <c r="J9" s="157">
        <v>2031</v>
      </c>
      <c r="K9" s="153"/>
      <c r="L9" s="154"/>
      <c r="M9" s="154"/>
      <c r="N9" s="154"/>
      <c r="O9" s="155"/>
      <c r="P9" s="156"/>
      <c r="R9" s="157">
        <v>2031</v>
      </c>
      <c r="S9" s="159"/>
      <c r="T9" s="159"/>
      <c r="U9" s="159"/>
      <c r="V9" s="159"/>
      <c r="W9" s="159"/>
      <c r="X9" s="159"/>
      <c r="Y9" s="159"/>
      <c r="Z9" s="159"/>
      <c r="AA9" s="159"/>
      <c r="AB9" s="159"/>
      <c r="AC9" s="160"/>
      <c r="AD9" s="156"/>
      <c r="AF9" s="157">
        <v>2031</v>
      </c>
      <c r="AG9" s="158"/>
      <c r="AH9" s="159"/>
      <c r="AI9" s="160"/>
      <c r="AJ9" s="156"/>
    </row>
    <row r="10" spans="1:36" hidden="1" x14ac:dyDescent="0.2">
      <c r="B10" s="182">
        <v>2030</v>
      </c>
      <c r="C10" s="153"/>
      <c r="D10" s="154"/>
      <c r="E10" s="154"/>
      <c r="F10" s="154"/>
      <c r="G10" s="155"/>
      <c r="H10" s="156"/>
      <c r="I10" s="152"/>
      <c r="J10" s="157">
        <v>2030</v>
      </c>
      <c r="K10" s="153"/>
      <c r="L10" s="154"/>
      <c r="M10" s="154"/>
      <c r="N10" s="154"/>
      <c r="O10" s="155"/>
      <c r="P10" s="156"/>
      <c r="R10" s="157">
        <v>2030</v>
      </c>
      <c r="S10" s="159"/>
      <c r="T10" s="159"/>
      <c r="U10" s="159"/>
      <c r="V10" s="159"/>
      <c r="W10" s="159"/>
      <c r="X10" s="159"/>
      <c r="Y10" s="159"/>
      <c r="Z10" s="159"/>
      <c r="AA10" s="159"/>
      <c r="AB10" s="159"/>
      <c r="AC10" s="160"/>
      <c r="AD10" s="156"/>
      <c r="AF10" s="157">
        <v>2030</v>
      </c>
      <c r="AG10" s="158"/>
      <c r="AH10" s="159"/>
      <c r="AI10" s="160"/>
      <c r="AJ10" s="156"/>
    </row>
    <row r="11" spans="1:36" hidden="1" x14ac:dyDescent="0.2">
      <c r="B11" s="182">
        <v>2029</v>
      </c>
      <c r="C11" s="153"/>
      <c r="D11" s="154"/>
      <c r="E11" s="154"/>
      <c r="F11" s="154"/>
      <c r="G11" s="155"/>
      <c r="H11" s="156"/>
      <c r="I11" s="152"/>
      <c r="J11" s="157">
        <v>2029</v>
      </c>
      <c r="K11" s="153"/>
      <c r="L11" s="154"/>
      <c r="M11" s="154"/>
      <c r="N11" s="154"/>
      <c r="O11" s="155"/>
      <c r="P11" s="156"/>
      <c r="R11" s="157">
        <v>2029</v>
      </c>
      <c r="S11" s="159"/>
      <c r="T11" s="159"/>
      <c r="U11" s="159"/>
      <c r="V11" s="159"/>
      <c r="W11" s="159"/>
      <c r="X11" s="159"/>
      <c r="Y11" s="159"/>
      <c r="Z11" s="159"/>
      <c r="AA11" s="159"/>
      <c r="AB11" s="159"/>
      <c r="AC11" s="160"/>
      <c r="AD11" s="156"/>
      <c r="AF11" s="157">
        <v>2029</v>
      </c>
      <c r="AG11" s="158"/>
      <c r="AH11" s="159"/>
      <c r="AI11" s="160"/>
      <c r="AJ11" s="156"/>
    </row>
    <row r="12" spans="1:36" hidden="1" x14ac:dyDescent="0.2">
      <c r="B12" s="182">
        <v>2028</v>
      </c>
      <c r="C12" s="153"/>
      <c r="D12" s="154"/>
      <c r="E12" s="154"/>
      <c r="F12" s="154"/>
      <c r="G12" s="155"/>
      <c r="H12" s="156"/>
      <c r="I12" s="152"/>
      <c r="J12" s="157">
        <v>2028</v>
      </c>
      <c r="K12" s="153"/>
      <c r="L12" s="154"/>
      <c r="M12" s="154"/>
      <c r="N12" s="154"/>
      <c r="O12" s="155"/>
      <c r="P12" s="156"/>
      <c r="R12" s="157">
        <v>2028</v>
      </c>
      <c r="S12" s="159"/>
      <c r="T12" s="159"/>
      <c r="U12" s="159"/>
      <c r="V12" s="159"/>
      <c r="W12" s="159"/>
      <c r="X12" s="159"/>
      <c r="Y12" s="159"/>
      <c r="Z12" s="159"/>
      <c r="AA12" s="159"/>
      <c r="AB12" s="159"/>
      <c r="AC12" s="160"/>
      <c r="AD12" s="156"/>
      <c r="AF12" s="157">
        <v>2028</v>
      </c>
      <c r="AG12" s="158"/>
      <c r="AH12" s="159"/>
      <c r="AI12" s="160"/>
      <c r="AJ12" s="156"/>
    </row>
    <row r="13" spans="1:36" hidden="1" x14ac:dyDescent="0.2">
      <c r="B13" s="182">
        <v>2027</v>
      </c>
      <c r="C13" s="153"/>
      <c r="D13" s="154"/>
      <c r="E13" s="154"/>
      <c r="F13" s="154"/>
      <c r="G13" s="155"/>
      <c r="H13" s="156"/>
      <c r="I13" s="152"/>
      <c r="J13" s="157">
        <v>2027</v>
      </c>
      <c r="K13" s="153"/>
      <c r="L13" s="154"/>
      <c r="M13" s="154"/>
      <c r="N13" s="154"/>
      <c r="O13" s="155"/>
      <c r="P13" s="156"/>
      <c r="R13" s="157">
        <v>2027</v>
      </c>
      <c r="S13" s="159"/>
      <c r="T13" s="159"/>
      <c r="U13" s="159"/>
      <c r="V13" s="159"/>
      <c r="W13" s="159"/>
      <c r="X13" s="159"/>
      <c r="Y13" s="159"/>
      <c r="Z13" s="159"/>
      <c r="AA13" s="159"/>
      <c r="AB13" s="159"/>
      <c r="AC13" s="160"/>
      <c r="AD13" s="156"/>
      <c r="AF13" s="157">
        <v>2027</v>
      </c>
      <c r="AG13" s="158"/>
      <c r="AH13" s="159"/>
      <c r="AI13" s="160"/>
      <c r="AJ13" s="156"/>
    </row>
    <row r="14" spans="1:36" hidden="1" x14ac:dyDescent="0.2">
      <c r="B14" s="182">
        <v>2026</v>
      </c>
      <c r="C14" s="153"/>
      <c r="D14" s="154"/>
      <c r="E14" s="154"/>
      <c r="F14" s="154"/>
      <c r="G14" s="155"/>
      <c r="H14" s="156"/>
      <c r="I14" s="152"/>
      <c r="J14" s="157">
        <v>2026</v>
      </c>
      <c r="K14" s="153"/>
      <c r="L14" s="154"/>
      <c r="M14" s="154"/>
      <c r="N14" s="154"/>
      <c r="O14" s="155"/>
      <c r="P14" s="156"/>
      <c r="R14" s="157">
        <v>2026</v>
      </c>
      <c r="S14" s="159"/>
      <c r="T14" s="159"/>
      <c r="U14" s="159"/>
      <c r="V14" s="159"/>
      <c r="W14" s="159"/>
      <c r="X14" s="159"/>
      <c r="Y14" s="159"/>
      <c r="Z14" s="159"/>
      <c r="AA14" s="159"/>
      <c r="AB14" s="159"/>
      <c r="AC14" s="160"/>
      <c r="AD14" s="156"/>
      <c r="AF14" s="157">
        <v>2026</v>
      </c>
      <c r="AG14" s="158"/>
      <c r="AH14" s="159"/>
      <c r="AI14" s="160"/>
      <c r="AJ14" s="156"/>
    </row>
    <row r="15" spans="1:36" hidden="1" x14ac:dyDescent="0.2">
      <c r="B15" s="182">
        <v>2025</v>
      </c>
      <c r="C15" s="153"/>
      <c r="D15" s="154"/>
      <c r="E15" s="154"/>
      <c r="F15" s="154"/>
      <c r="G15" s="155"/>
      <c r="H15" s="156"/>
      <c r="I15" s="152"/>
      <c r="J15" s="157">
        <v>2025</v>
      </c>
      <c r="K15" s="153"/>
      <c r="L15" s="154"/>
      <c r="M15" s="154"/>
      <c r="N15" s="154"/>
      <c r="O15" s="155"/>
      <c r="P15" s="156"/>
      <c r="R15" s="157">
        <v>2025</v>
      </c>
      <c r="S15" s="159"/>
      <c r="T15" s="159"/>
      <c r="U15" s="159"/>
      <c r="V15" s="159"/>
      <c r="W15" s="159"/>
      <c r="X15" s="159"/>
      <c r="Y15" s="159"/>
      <c r="Z15" s="159"/>
      <c r="AA15" s="159"/>
      <c r="AB15" s="159"/>
      <c r="AC15" s="160"/>
      <c r="AD15" s="156"/>
      <c r="AF15" s="157">
        <v>2025</v>
      </c>
      <c r="AG15" s="158"/>
      <c r="AH15" s="159"/>
      <c r="AI15" s="160"/>
      <c r="AJ15" s="156"/>
    </row>
    <row r="16" spans="1:36" x14ac:dyDescent="0.2">
      <c r="B16" s="182">
        <v>2024</v>
      </c>
      <c r="C16" s="153">
        <f>VLOOKUP(B16,'Basisreihen Destatis 2024 B.''21'!$B$7:$I$95,2,FALSE)</f>
        <v>130.69999999999999</v>
      </c>
      <c r="D16" s="154"/>
      <c r="E16" s="154">
        <f t="shared" ref="E16" si="0">ROUND(IF(C16&gt;0,C16,D16*$C$72/$D$72),1)</f>
        <v>130.69999999999999</v>
      </c>
      <c r="F16" s="154"/>
      <c r="G16" s="155">
        <f t="shared" ref="G16" si="1">ROUND(IF(E16&gt;0,E16,F16*$E$82/$F$82),1)</f>
        <v>130.69999999999999</v>
      </c>
      <c r="H16" s="156">
        <f>ROUND($G$16/G16,4)</f>
        <v>1</v>
      </c>
      <c r="I16" s="152"/>
      <c r="J16" s="157">
        <v>2024</v>
      </c>
      <c r="K16" s="153">
        <f>VLOOKUP(J16,'Basisreihen Destatis 2024 B.''21'!$B$7:$I$95,3,FALSE)</f>
        <v>131.19999999999999</v>
      </c>
      <c r="L16" s="154"/>
      <c r="M16" s="154">
        <f t="shared" ref="M16" si="2">ROUND(IF(K16&gt;0,K16,L16*$K$72/$L$72),1)</f>
        <v>131.19999999999999</v>
      </c>
      <c r="N16" s="154"/>
      <c r="O16" s="155">
        <f t="shared" ref="O16" si="3">ROUND(IF(M16&gt;0,M16,N16*$M$82/$N$82),1)</f>
        <v>131.19999999999999</v>
      </c>
      <c r="P16" s="156">
        <f>ROUND($O$16/O16,4)</f>
        <v>1</v>
      </c>
      <c r="R16" s="157">
        <v>2024</v>
      </c>
      <c r="S16" s="159">
        <f>VLOOKUP(R16,'Basisreihen Destatis 2024 B.''21'!$B$7:$I$95,8,FALSE)</f>
        <v>128.5</v>
      </c>
      <c r="T16" s="159"/>
      <c r="U16" s="159">
        <f>ROUND(IF(S16&gt;0,S16,T16*$S$45/$T$45),1)</f>
        <v>128.5</v>
      </c>
      <c r="V16" s="159"/>
      <c r="W16" s="159">
        <f t="shared" ref="W16" si="4">ROUND(IF(U16&gt;0,U16,V16*$U$72/$V$72),1)</f>
        <v>128.5</v>
      </c>
      <c r="X16" s="159">
        <f>VLOOKUP(R16,'Basisreihen Destatis 2024 B.''21'!$B$7:$I$95,3,FALSE)</f>
        <v>131.19999999999999</v>
      </c>
      <c r="Y16" s="159"/>
      <c r="Z16" s="159">
        <f t="shared" ref="Z16" si="5">ROUND(IF(X16&gt;0,X16,Y16*$X$72/$Y$72),1)</f>
        <v>131.19999999999999</v>
      </c>
      <c r="AA16" s="159"/>
      <c r="AB16" s="159">
        <f t="shared" ref="AB16" si="6">ROUND(IF(Z16&gt;0,Z16,AA16*$Z$82/$AA$82),1)</f>
        <v>131.19999999999999</v>
      </c>
      <c r="AC16" s="160">
        <f t="shared" ref="AC16" si="7">ROUND(0.4*W16+0.6*AB16,1)</f>
        <v>130.1</v>
      </c>
      <c r="AD16" s="156">
        <f>ROUND($AC$16/AC16,4)</f>
        <v>1</v>
      </c>
      <c r="AF16" s="157">
        <v>2024</v>
      </c>
      <c r="AG16" s="158">
        <f>VLOOKUP(AF16,'Basisreihen Destatis 2024 B.''21'!$B$7:$I$95,6,FALSE)</f>
        <v>128.19999999999999</v>
      </c>
      <c r="AH16" s="159"/>
      <c r="AI16" s="160">
        <f t="shared" ref="AI16" si="8">ROUND(IF(AG16&gt;0,AG16,AH16*$AG$64/$AH$64),1)</f>
        <v>128.19999999999999</v>
      </c>
      <c r="AJ16" s="156">
        <f>ROUND($AI$16/AI16,4)</f>
        <v>1</v>
      </c>
    </row>
    <row r="17" spans="2:36" x14ac:dyDescent="0.2">
      <c r="B17" s="182">
        <v>2023</v>
      </c>
      <c r="C17" s="153">
        <f>VLOOKUP(B17,'Basisreihen Destatis 2024 B.''21'!$B$7:$I$95,2,FALSE)</f>
        <v>127</v>
      </c>
      <c r="D17" s="154"/>
      <c r="E17" s="154">
        <f t="shared" ref="E17:E80" si="9">ROUND(IF(C17&gt;0,C17,D17*$C$72/$D$72),1)</f>
        <v>127</v>
      </c>
      <c r="F17" s="154"/>
      <c r="G17" s="155">
        <f t="shared" ref="G17:G80" si="10">ROUND(IF(E17&gt;0,E17,F17*$E$82/$F$82),1)</f>
        <v>127</v>
      </c>
      <c r="H17" s="156">
        <f>ROUND($G$16/G17,4)</f>
        <v>1.0290999999999999</v>
      </c>
      <c r="I17" s="152"/>
      <c r="J17" s="157">
        <v>2023</v>
      </c>
      <c r="K17" s="153">
        <f>VLOOKUP(J17,'Basisreihen Destatis 2024 B.''21'!$B$7:$I$95,3,FALSE)</f>
        <v>126</v>
      </c>
      <c r="L17" s="154"/>
      <c r="M17" s="154">
        <f t="shared" ref="M17:M80" si="11">ROUND(IF(K17&gt;0,K17,L17*$K$72/$L$72),1)</f>
        <v>126</v>
      </c>
      <c r="N17" s="154"/>
      <c r="O17" s="155">
        <f t="shared" ref="O17:O80" si="12">ROUND(IF(M17&gt;0,M17,N17*$M$82/$N$82),1)</f>
        <v>126</v>
      </c>
      <c r="P17" s="156">
        <f>ROUND($O$16/O17,4)</f>
        <v>1.0412999999999999</v>
      </c>
      <c r="R17" s="157">
        <v>2023</v>
      </c>
      <c r="S17" s="159">
        <f>VLOOKUP(R17,'Basisreihen Destatis 2024 B.''21'!$B$7:$I$95,8,FALSE)</f>
        <v>133.30000000000001</v>
      </c>
      <c r="T17" s="159"/>
      <c r="U17" s="159">
        <f>ROUND(IF(S17&gt;0,S17,T17*$S$45/$T$45),1)</f>
        <v>133.30000000000001</v>
      </c>
      <c r="V17" s="159"/>
      <c r="W17" s="159">
        <f t="shared" ref="W17:W80" si="13">ROUND(IF(U17&gt;0,U17,V17*$U$72/$V$72),1)</f>
        <v>133.30000000000001</v>
      </c>
      <c r="X17" s="159">
        <f>VLOOKUP(R17,'Basisreihen Destatis 2024 B.''21'!$B$7:$I$95,3,FALSE)</f>
        <v>126</v>
      </c>
      <c r="Y17" s="159"/>
      <c r="Z17" s="159">
        <f t="shared" ref="Z17:Z80" si="14">ROUND(IF(X17&gt;0,X17,Y17*$X$72/$Y$72),1)</f>
        <v>126</v>
      </c>
      <c r="AA17" s="159"/>
      <c r="AB17" s="159">
        <f t="shared" ref="AB17:AB80" si="15">ROUND(IF(Z17&gt;0,Z17,AA17*$Z$82/$AA$82),1)</f>
        <v>126</v>
      </c>
      <c r="AC17" s="160">
        <f t="shared" ref="AC17:AC80" si="16">ROUND(0.4*W17+0.6*AB17,1)</f>
        <v>128.9</v>
      </c>
      <c r="AD17" s="156">
        <f>ROUND($AC$16/AC17,4)</f>
        <v>1.0093000000000001</v>
      </c>
      <c r="AF17" s="157">
        <v>2023</v>
      </c>
      <c r="AG17" s="158">
        <f>VLOOKUP(AF17,'Basisreihen Destatis 2024 B.''21'!$B$7:$I$95,6,FALSE)</f>
        <v>130.4</v>
      </c>
      <c r="AH17" s="159"/>
      <c r="AI17" s="160">
        <f t="shared" ref="AI17:AI81" si="17">ROUND(IF(AG17&gt;0,AG17,AH17*$AG$64/$AH$64),1)</f>
        <v>130.4</v>
      </c>
      <c r="AJ17" s="156">
        <f>ROUND($AI$16/AI17,4)</f>
        <v>0.98309999999999997</v>
      </c>
    </row>
    <row r="18" spans="2:36" x14ac:dyDescent="0.2">
      <c r="B18" s="182">
        <v>2022</v>
      </c>
      <c r="C18" s="153">
        <f>VLOOKUP(B18,'Basisreihen Destatis 2024 B.''21'!$B$7:$I$95,2,FALSE)</f>
        <v>117.2</v>
      </c>
      <c r="D18" s="154"/>
      <c r="E18" s="154">
        <f t="shared" si="9"/>
        <v>117.2</v>
      </c>
      <c r="F18" s="154"/>
      <c r="G18" s="155">
        <f t="shared" si="10"/>
        <v>117.2</v>
      </c>
      <c r="H18" s="156">
        <f t="shared" ref="H18:H81" si="18">ROUND($G$16/G18,4)</f>
        <v>1.1152</v>
      </c>
      <c r="I18" s="152"/>
      <c r="J18" s="157">
        <v>2022</v>
      </c>
      <c r="K18" s="153">
        <f>VLOOKUP(J18,'Basisreihen Destatis 2024 B.''21'!$B$7:$I$95,3,FALSE)</f>
        <v>115</v>
      </c>
      <c r="L18" s="154"/>
      <c r="M18" s="154">
        <f t="shared" si="11"/>
        <v>115</v>
      </c>
      <c r="N18" s="154"/>
      <c r="O18" s="155">
        <f t="shared" si="12"/>
        <v>115</v>
      </c>
      <c r="P18" s="156">
        <f t="shared" ref="P18:P81" si="19">ROUND($O$16/O18,4)</f>
        <v>1.1409</v>
      </c>
      <c r="R18" s="157">
        <v>2022</v>
      </c>
      <c r="S18" s="159">
        <f>VLOOKUP(R18,'Basisreihen Destatis 2024 B.''21'!$B$7:$I$95,8,FALSE)</f>
        <v>128</v>
      </c>
      <c r="T18" s="159"/>
      <c r="U18" s="159">
        <f>ROUND(IF(S18&gt;0,S18,T18*$S$45/$T$45),1)</f>
        <v>128</v>
      </c>
      <c r="V18" s="159"/>
      <c r="W18" s="159">
        <f t="shared" si="13"/>
        <v>128</v>
      </c>
      <c r="X18" s="159">
        <f>VLOOKUP(R18,'Basisreihen Destatis 2024 B.''21'!$B$7:$I$95,3,FALSE)</f>
        <v>115</v>
      </c>
      <c r="Y18" s="159"/>
      <c r="Z18" s="159">
        <f t="shared" si="14"/>
        <v>115</v>
      </c>
      <c r="AA18" s="159"/>
      <c r="AB18" s="159">
        <f t="shared" si="15"/>
        <v>115</v>
      </c>
      <c r="AC18" s="160">
        <f t="shared" si="16"/>
        <v>120.2</v>
      </c>
      <c r="AD18" s="156">
        <f t="shared" ref="AD18:AD81" si="20">ROUND($AC$16/AC18,4)</f>
        <v>1.0824</v>
      </c>
      <c r="AF18" s="157">
        <v>2022</v>
      </c>
      <c r="AG18" s="158">
        <f>VLOOKUP(AF18,'Basisreihen Destatis 2024 B.''21'!$B$7:$I$95,6,FALSE)</f>
        <v>128.9</v>
      </c>
      <c r="AH18" s="159"/>
      <c r="AI18" s="160">
        <f t="shared" si="17"/>
        <v>128.9</v>
      </c>
      <c r="AJ18" s="156">
        <f t="shared" ref="AJ18:AJ81" si="21">ROUND($AI$16/AI18,4)</f>
        <v>0.99460000000000004</v>
      </c>
    </row>
    <row r="19" spans="2:36" x14ac:dyDescent="0.2">
      <c r="B19" s="182">
        <v>2021</v>
      </c>
      <c r="C19" s="321">
        <f>VLOOKUP(B19,'Basisreihen Destatis 2024 B.''21'!$B$7:$I$95,2,FALSE)</f>
        <v>100</v>
      </c>
      <c r="D19" s="154"/>
      <c r="E19" s="322">
        <f t="shared" si="9"/>
        <v>100</v>
      </c>
      <c r="F19" s="154"/>
      <c r="G19" s="323">
        <f t="shared" si="10"/>
        <v>100</v>
      </c>
      <c r="H19" s="156">
        <f t="shared" si="18"/>
        <v>1.3069999999999999</v>
      </c>
      <c r="I19" s="152"/>
      <c r="J19" s="157">
        <v>2021</v>
      </c>
      <c r="K19" s="321">
        <f>VLOOKUP(J19,'Basisreihen Destatis 2024 B.''21'!$B$7:$I$95,3,FALSE)</f>
        <v>100</v>
      </c>
      <c r="L19" s="154"/>
      <c r="M19" s="322">
        <f t="shared" si="11"/>
        <v>100</v>
      </c>
      <c r="N19" s="154"/>
      <c r="O19" s="323">
        <f t="shared" si="12"/>
        <v>100</v>
      </c>
      <c r="P19" s="156">
        <f t="shared" si="19"/>
        <v>1.3120000000000001</v>
      </c>
      <c r="R19" s="157">
        <v>2021</v>
      </c>
      <c r="S19" s="325">
        <f>VLOOKUP(R19,'Basisreihen Destatis 2024 B.''21'!$B$7:$I$95,8,FALSE)</f>
        <v>100</v>
      </c>
      <c r="T19" s="159"/>
      <c r="U19" s="325">
        <f>ROUND(IF(S19&gt;0,S19,T19*$S$45/$T$45),1)</f>
        <v>100</v>
      </c>
      <c r="V19" s="159"/>
      <c r="W19" s="325">
        <f t="shared" si="13"/>
        <v>100</v>
      </c>
      <c r="X19" s="325">
        <f>VLOOKUP(R19,'Basisreihen Destatis 2024 B.''21'!$B$7:$I$95,3,FALSE)</f>
        <v>100</v>
      </c>
      <c r="Y19" s="159"/>
      <c r="Z19" s="325">
        <f t="shared" si="14"/>
        <v>100</v>
      </c>
      <c r="AA19" s="159"/>
      <c r="AB19" s="325">
        <f t="shared" si="15"/>
        <v>100</v>
      </c>
      <c r="AC19" s="160">
        <f t="shared" si="16"/>
        <v>100</v>
      </c>
      <c r="AD19" s="156">
        <f t="shared" si="20"/>
        <v>1.3009999999999999</v>
      </c>
      <c r="AF19" s="157">
        <v>2021</v>
      </c>
      <c r="AG19" s="324">
        <f>VLOOKUP(AF19,'Basisreihen Destatis 2024 B.''21'!$B$7:$I$95,6,FALSE)</f>
        <v>100</v>
      </c>
      <c r="AH19" s="159"/>
      <c r="AI19" s="326">
        <f t="shared" si="17"/>
        <v>100</v>
      </c>
      <c r="AJ19" s="156">
        <f t="shared" si="21"/>
        <v>1.282</v>
      </c>
    </row>
    <row r="20" spans="2:36" x14ac:dyDescent="0.2">
      <c r="B20" s="182">
        <v>2020</v>
      </c>
      <c r="C20" s="153">
        <f>VLOOKUP(B20,'Basisreihen Destatis 2024 B.''21'!$B$7:$I$95,2,FALSE)</f>
        <v>92.4</v>
      </c>
      <c r="D20" s="154"/>
      <c r="E20" s="154">
        <f t="shared" si="9"/>
        <v>92.4</v>
      </c>
      <c r="F20" s="154"/>
      <c r="G20" s="155">
        <f t="shared" si="10"/>
        <v>92.4</v>
      </c>
      <c r="H20" s="156">
        <f t="shared" si="18"/>
        <v>1.4145000000000001</v>
      </c>
      <c r="I20" s="152"/>
      <c r="J20" s="157">
        <v>2020</v>
      </c>
      <c r="K20" s="153">
        <f>VLOOKUP(J20,'Basisreihen Destatis 2024 B.''21'!$B$7:$I$95,3,FALSE)</f>
        <v>95.4</v>
      </c>
      <c r="L20" s="154"/>
      <c r="M20" s="154">
        <f t="shared" si="11"/>
        <v>95.4</v>
      </c>
      <c r="N20" s="154"/>
      <c r="O20" s="155">
        <f t="shared" si="12"/>
        <v>95.4</v>
      </c>
      <c r="P20" s="156">
        <f t="shared" si="19"/>
        <v>1.3753</v>
      </c>
      <c r="R20" s="157">
        <v>2020</v>
      </c>
      <c r="S20" s="159">
        <f>VLOOKUP(R20,'Basisreihen Destatis 2024 B.''21'!$B$7:$I$95,8,FALSE)</f>
        <v>90.8</v>
      </c>
      <c r="T20" s="159"/>
      <c r="U20" s="159">
        <f t="shared" ref="U20:U72" si="22">ROUND(IF(S20&gt;0,S20,T20*$S$40/$T$40),1)</f>
        <v>90.8</v>
      </c>
      <c r="V20" s="159"/>
      <c r="W20" s="159">
        <f t="shared" si="13"/>
        <v>90.8</v>
      </c>
      <c r="X20" s="159">
        <f>VLOOKUP(R20,'Basisreihen Destatis 2024 B.''21'!$B$7:$I$95,3,FALSE)</f>
        <v>95.4</v>
      </c>
      <c r="Y20" s="159"/>
      <c r="Z20" s="159">
        <f t="shared" si="14"/>
        <v>95.4</v>
      </c>
      <c r="AA20" s="159"/>
      <c r="AB20" s="159">
        <f t="shared" si="15"/>
        <v>95.4</v>
      </c>
      <c r="AC20" s="160">
        <f t="shared" si="16"/>
        <v>93.6</v>
      </c>
      <c r="AD20" s="156">
        <f t="shared" si="20"/>
        <v>1.39</v>
      </c>
      <c r="AF20" s="157">
        <v>2020</v>
      </c>
      <c r="AG20" s="158">
        <f>VLOOKUP(AF20,'Basisreihen Destatis 2024 B.''21'!$B$7:$I$95,6,FALSE)</f>
        <v>92.1</v>
      </c>
      <c r="AH20" s="159"/>
      <c r="AI20" s="160">
        <f t="shared" si="17"/>
        <v>92.1</v>
      </c>
      <c r="AJ20" s="156">
        <f t="shared" si="21"/>
        <v>1.3919999999999999</v>
      </c>
    </row>
    <row r="21" spans="2:36" x14ac:dyDescent="0.2">
      <c r="B21" s="182">
        <v>2019</v>
      </c>
      <c r="C21" s="153">
        <f>VLOOKUP(B21,'Basisreihen Destatis 2024 B.''21'!$B$7:$I$95,2,FALSE)</f>
        <v>89.9</v>
      </c>
      <c r="D21" s="154"/>
      <c r="E21" s="154">
        <f t="shared" si="9"/>
        <v>89.9</v>
      </c>
      <c r="F21" s="154"/>
      <c r="G21" s="155">
        <f t="shared" si="10"/>
        <v>89.9</v>
      </c>
      <c r="H21" s="156">
        <f t="shared" si="18"/>
        <v>1.4538</v>
      </c>
      <c r="I21" s="152"/>
      <c r="J21" s="157">
        <v>2019</v>
      </c>
      <c r="K21" s="153">
        <f>VLOOKUP(J21,'Basisreihen Destatis 2024 B.''21'!$B$7:$I$95,3,FALSE)</f>
        <v>93.2</v>
      </c>
      <c r="L21" s="154"/>
      <c r="M21" s="154">
        <f t="shared" si="11"/>
        <v>93.2</v>
      </c>
      <c r="N21" s="154"/>
      <c r="O21" s="155">
        <f t="shared" si="12"/>
        <v>93.2</v>
      </c>
      <c r="P21" s="156">
        <f t="shared" si="19"/>
        <v>1.4077</v>
      </c>
      <c r="R21" s="157">
        <v>2019</v>
      </c>
      <c r="S21" s="159">
        <f>VLOOKUP(R21,'Basisreihen Destatis 2024 B.''21'!$B$7:$I$95,8,FALSE)</f>
        <v>94</v>
      </c>
      <c r="T21" s="159"/>
      <c r="U21" s="159">
        <f t="shared" si="22"/>
        <v>94</v>
      </c>
      <c r="V21" s="159"/>
      <c r="W21" s="159">
        <f t="shared" si="13"/>
        <v>94</v>
      </c>
      <c r="X21" s="159">
        <f>VLOOKUP(R21,'Basisreihen Destatis 2024 B.''21'!$B$7:$I$95,3,FALSE)</f>
        <v>93.2</v>
      </c>
      <c r="Y21" s="159"/>
      <c r="Z21" s="159">
        <f t="shared" si="14"/>
        <v>93.2</v>
      </c>
      <c r="AA21" s="159"/>
      <c r="AB21" s="159">
        <f t="shared" si="15"/>
        <v>93.2</v>
      </c>
      <c r="AC21" s="160">
        <f t="shared" si="16"/>
        <v>93.5</v>
      </c>
      <c r="AD21" s="156">
        <f t="shared" si="20"/>
        <v>1.3914</v>
      </c>
      <c r="AF21" s="157">
        <v>2019</v>
      </c>
      <c r="AG21" s="158">
        <f>VLOOKUP(AF21,'Basisreihen Destatis 2024 B.''21'!$B$7:$I$95,6,FALSE)</f>
        <v>92.5</v>
      </c>
      <c r="AH21" s="159"/>
      <c r="AI21" s="160">
        <f t="shared" si="17"/>
        <v>92.5</v>
      </c>
      <c r="AJ21" s="156">
        <f t="shared" si="21"/>
        <v>1.3858999999999999</v>
      </c>
    </row>
    <row r="22" spans="2:36" x14ac:dyDescent="0.2">
      <c r="B22" s="182">
        <v>2018</v>
      </c>
      <c r="C22" s="153">
        <f>VLOOKUP(B22,'Basisreihen Destatis 2024 B.''21'!$B$7:$I$95,2,FALSE)</f>
        <v>86.1</v>
      </c>
      <c r="D22" s="154"/>
      <c r="E22" s="154">
        <f t="shared" si="9"/>
        <v>86.1</v>
      </c>
      <c r="F22" s="154"/>
      <c r="G22" s="155">
        <f t="shared" si="10"/>
        <v>86.1</v>
      </c>
      <c r="H22" s="156">
        <f t="shared" si="18"/>
        <v>1.518</v>
      </c>
      <c r="I22" s="152"/>
      <c r="J22" s="157">
        <v>2018</v>
      </c>
      <c r="K22" s="153">
        <f>VLOOKUP(J22,'Basisreihen Destatis 2024 B.''21'!$B$7:$I$95,3,FALSE)</f>
        <v>88.3</v>
      </c>
      <c r="L22" s="154"/>
      <c r="M22" s="154">
        <f t="shared" si="11"/>
        <v>88.3</v>
      </c>
      <c r="N22" s="154" t="s">
        <v>158</v>
      </c>
      <c r="O22" s="155">
        <f t="shared" si="12"/>
        <v>88.3</v>
      </c>
      <c r="P22" s="156">
        <f t="shared" si="19"/>
        <v>1.4858</v>
      </c>
      <c r="R22" s="157">
        <v>2018</v>
      </c>
      <c r="S22" s="159">
        <f>VLOOKUP(R22,'Basisreihen Destatis 2024 B.''21'!$B$7:$I$95,8,FALSE)</f>
        <v>93.9</v>
      </c>
      <c r="T22" s="159"/>
      <c r="U22" s="159">
        <f t="shared" si="22"/>
        <v>93.9</v>
      </c>
      <c r="V22" s="159"/>
      <c r="W22" s="159">
        <f t="shared" si="13"/>
        <v>93.9</v>
      </c>
      <c r="X22" s="159">
        <f>VLOOKUP(R22,'Basisreihen Destatis 2024 B.''21'!$B$7:$I$95,3,FALSE)</f>
        <v>88.3</v>
      </c>
      <c r="Y22" s="159"/>
      <c r="Z22" s="159">
        <f t="shared" si="14"/>
        <v>88.3</v>
      </c>
      <c r="AA22" s="159"/>
      <c r="AB22" s="159">
        <f t="shared" si="15"/>
        <v>88.3</v>
      </c>
      <c r="AC22" s="160">
        <f t="shared" si="16"/>
        <v>90.5</v>
      </c>
      <c r="AD22" s="156">
        <f t="shared" si="20"/>
        <v>1.4376</v>
      </c>
      <c r="AF22" s="157">
        <v>2018</v>
      </c>
      <c r="AG22" s="158">
        <f>VLOOKUP(AF22,'Basisreihen Destatis 2024 B.''21'!$B$7:$I$95,6,FALSE)</f>
        <v>91.4</v>
      </c>
      <c r="AH22" s="159"/>
      <c r="AI22" s="160">
        <f t="shared" si="17"/>
        <v>91.4</v>
      </c>
      <c r="AJ22" s="156">
        <f t="shared" si="21"/>
        <v>1.4026000000000001</v>
      </c>
    </row>
    <row r="23" spans="2:36" x14ac:dyDescent="0.2">
      <c r="B23" s="182">
        <v>2017</v>
      </c>
      <c r="C23" s="153">
        <f>VLOOKUP(B23,'Basisreihen Destatis 2024 B.''21'!$B$7:$I$95,2,FALSE)</f>
        <v>82.4</v>
      </c>
      <c r="D23" s="154"/>
      <c r="E23" s="154">
        <f t="shared" si="9"/>
        <v>82.4</v>
      </c>
      <c r="F23" s="154"/>
      <c r="G23" s="155">
        <f t="shared" si="10"/>
        <v>82.4</v>
      </c>
      <c r="H23" s="156">
        <f t="shared" si="18"/>
        <v>1.5862000000000001</v>
      </c>
      <c r="I23" s="152"/>
      <c r="J23" s="157">
        <v>2017</v>
      </c>
      <c r="K23" s="153">
        <f>VLOOKUP(J23,'Basisreihen Destatis 2024 B.''21'!$B$7:$I$95,3,FALSE)</f>
        <v>83.5</v>
      </c>
      <c r="L23" s="154"/>
      <c r="M23" s="154">
        <f t="shared" si="11"/>
        <v>83.5</v>
      </c>
      <c r="N23" s="154"/>
      <c r="O23" s="155">
        <f t="shared" si="12"/>
        <v>83.5</v>
      </c>
      <c r="P23" s="156">
        <f t="shared" si="19"/>
        <v>1.5712999999999999</v>
      </c>
      <c r="R23" s="157">
        <v>2017</v>
      </c>
      <c r="S23" s="159">
        <f>VLOOKUP(R23,'Basisreihen Destatis 2024 B.''21'!$B$7:$I$95,8,FALSE)</f>
        <v>87.5</v>
      </c>
      <c r="T23" s="159"/>
      <c r="U23" s="159">
        <f t="shared" si="22"/>
        <v>87.5</v>
      </c>
      <c r="V23" s="159"/>
      <c r="W23" s="159">
        <f t="shared" si="13"/>
        <v>87.5</v>
      </c>
      <c r="X23" s="159">
        <f>VLOOKUP(R23,'Basisreihen Destatis 2024 B.''21'!$B$7:$I$95,3,FALSE)</f>
        <v>83.5</v>
      </c>
      <c r="Y23" s="159"/>
      <c r="Z23" s="159">
        <f t="shared" si="14"/>
        <v>83.5</v>
      </c>
      <c r="AA23" s="159"/>
      <c r="AB23" s="159">
        <f t="shared" si="15"/>
        <v>83.5</v>
      </c>
      <c r="AC23" s="160">
        <f t="shared" si="16"/>
        <v>85.1</v>
      </c>
      <c r="AD23" s="156">
        <f t="shared" si="20"/>
        <v>1.5287999999999999</v>
      </c>
      <c r="AF23" s="157">
        <v>2017</v>
      </c>
      <c r="AG23" s="158">
        <f>VLOOKUP(AF23,'Basisreihen Destatis 2024 B.''21'!$B$7:$I$95,6,FALSE)</f>
        <v>89.3</v>
      </c>
      <c r="AH23" s="159"/>
      <c r="AI23" s="160">
        <f t="shared" si="17"/>
        <v>89.3</v>
      </c>
      <c r="AJ23" s="156">
        <f t="shared" si="21"/>
        <v>1.4356</v>
      </c>
    </row>
    <row r="24" spans="2:36" x14ac:dyDescent="0.2">
      <c r="B24" s="182">
        <v>2016</v>
      </c>
      <c r="C24" s="153">
        <f>VLOOKUP(B24,'Basisreihen Destatis 2024 B.''21'!$B$7:$I$95,2,FALSE)</f>
        <v>79.7</v>
      </c>
      <c r="D24" s="154"/>
      <c r="E24" s="154">
        <f t="shared" si="9"/>
        <v>79.7</v>
      </c>
      <c r="F24" s="154"/>
      <c r="G24" s="155">
        <f t="shared" si="10"/>
        <v>79.7</v>
      </c>
      <c r="H24" s="156">
        <f t="shared" si="18"/>
        <v>1.6398999999999999</v>
      </c>
      <c r="I24" s="152"/>
      <c r="J24" s="157">
        <v>2016</v>
      </c>
      <c r="K24" s="153">
        <f>VLOOKUP(J24,'Basisreihen Destatis 2024 B.''21'!$B$7:$I$95,3,FALSE)</f>
        <v>80.599999999999994</v>
      </c>
      <c r="L24" s="154"/>
      <c r="M24" s="154">
        <f t="shared" si="11"/>
        <v>80.599999999999994</v>
      </c>
      <c r="N24" s="154"/>
      <c r="O24" s="155">
        <f t="shared" si="12"/>
        <v>80.599999999999994</v>
      </c>
      <c r="P24" s="156">
        <f t="shared" si="19"/>
        <v>1.6277999999999999</v>
      </c>
      <c r="R24" s="157">
        <v>2016</v>
      </c>
      <c r="S24" s="159">
        <f>VLOOKUP(R24,'Basisreihen Destatis 2024 B.''21'!$B$7:$I$95,8,FALSE)</f>
        <v>81.099999999999994</v>
      </c>
      <c r="T24" s="159"/>
      <c r="U24" s="159">
        <f t="shared" si="22"/>
        <v>81.099999999999994</v>
      </c>
      <c r="V24" s="159"/>
      <c r="W24" s="159">
        <f t="shared" si="13"/>
        <v>81.099999999999994</v>
      </c>
      <c r="X24" s="159">
        <f>VLOOKUP(R24,'Basisreihen Destatis 2024 B.''21'!$B$7:$I$95,3,FALSE)</f>
        <v>80.599999999999994</v>
      </c>
      <c r="Y24" s="159"/>
      <c r="Z24" s="159">
        <f t="shared" si="14"/>
        <v>80.599999999999994</v>
      </c>
      <c r="AA24" s="159"/>
      <c r="AB24" s="159">
        <f t="shared" si="15"/>
        <v>80.599999999999994</v>
      </c>
      <c r="AC24" s="160">
        <f t="shared" si="16"/>
        <v>80.8</v>
      </c>
      <c r="AD24" s="156">
        <f t="shared" si="20"/>
        <v>1.6101000000000001</v>
      </c>
      <c r="AF24" s="157">
        <v>2016</v>
      </c>
      <c r="AG24" s="158">
        <f>VLOOKUP(AF24,'Basisreihen Destatis 2024 B.''21'!$B$7:$I$95,6,FALSE)</f>
        <v>87.1</v>
      </c>
      <c r="AH24" s="159"/>
      <c r="AI24" s="160">
        <f t="shared" si="17"/>
        <v>87.1</v>
      </c>
      <c r="AJ24" s="156">
        <f t="shared" si="21"/>
        <v>1.4719</v>
      </c>
    </row>
    <row r="25" spans="2:36" x14ac:dyDescent="0.2">
      <c r="B25" s="182">
        <v>2015</v>
      </c>
      <c r="C25" s="153">
        <f>VLOOKUP(B25,'Basisreihen Destatis 2024 B.''21'!$B$7:$I$95,2,FALSE)</f>
        <v>78.099999999999994</v>
      </c>
      <c r="D25" s="154"/>
      <c r="E25" s="154">
        <f t="shared" si="9"/>
        <v>78.099999999999994</v>
      </c>
      <c r="F25" s="154"/>
      <c r="G25" s="155">
        <f t="shared" si="10"/>
        <v>78.099999999999994</v>
      </c>
      <c r="H25" s="156">
        <f t="shared" si="18"/>
        <v>1.6735</v>
      </c>
      <c r="I25" s="152"/>
      <c r="J25" s="161">
        <v>2015</v>
      </c>
      <c r="K25" s="153">
        <f>VLOOKUP(J25,'Basisreihen Destatis 2024 B.''21'!$B$7:$I$95,3,FALSE)</f>
        <v>79.3</v>
      </c>
      <c r="L25" s="154"/>
      <c r="M25" s="154">
        <f t="shared" si="11"/>
        <v>79.3</v>
      </c>
      <c r="N25" s="154"/>
      <c r="O25" s="155">
        <f t="shared" si="12"/>
        <v>79.3</v>
      </c>
      <c r="P25" s="156">
        <f t="shared" si="19"/>
        <v>1.6545000000000001</v>
      </c>
      <c r="R25" s="161">
        <v>2015</v>
      </c>
      <c r="S25" s="159">
        <f>VLOOKUP(R25,'Basisreihen Destatis 2024 B.''21'!$B$7:$I$95,8,FALSE)</f>
        <v>84.6</v>
      </c>
      <c r="T25" s="159"/>
      <c r="U25" s="159">
        <f t="shared" si="22"/>
        <v>84.6</v>
      </c>
      <c r="V25" s="159"/>
      <c r="W25" s="159">
        <f t="shared" si="13"/>
        <v>84.6</v>
      </c>
      <c r="X25" s="159">
        <f>VLOOKUP(R25,'Basisreihen Destatis 2024 B.''21'!$B$7:$I$95,3,FALSE)</f>
        <v>79.3</v>
      </c>
      <c r="Y25" s="159"/>
      <c r="Z25" s="159">
        <f t="shared" si="14"/>
        <v>79.3</v>
      </c>
      <c r="AA25" s="159"/>
      <c r="AB25" s="159">
        <f t="shared" si="15"/>
        <v>79.3</v>
      </c>
      <c r="AC25" s="160">
        <f t="shared" si="16"/>
        <v>81.400000000000006</v>
      </c>
      <c r="AD25" s="156">
        <f t="shared" si="20"/>
        <v>1.5983000000000001</v>
      </c>
      <c r="AF25" s="161">
        <v>2015</v>
      </c>
      <c r="AG25" s="158">
        <f>VLOOKUP(AF25,'Basisreihen Destatis 2024 B.''21'!$B$7:$I$95,6,FALSE)</f>
        <v>88.3</v>
      </c>
      <c r="AH25" s="159"/>
      <c r="AI25" s="160">
        <f t="shared" si="17"/>
        <v>88.3</v>
      </c>
      <c r="AJ25" s="156">
        <f t="shared" si="21"/>
        <v>1.4519</v>
      </c>
    </row>
    <row r="26" spans="2:36" x14ac:dyDescent="0.2">
      <c r="B26" s="182">
        <v>2014</v>
      </c>
      <c r="C26" s="153">
        <f>VLOOKUP(B26,'Basisreihen Destatis 2024 B.''21'!$B$7:$I$95,2,FALSE)</f>
        <v>76.8</v>
      </c>
      <c r="D26" s="154"/>
      <c r="E26" s="154">
        <f t="shared" si="9"/>
        <v>76.8</v>
      </c>
      <c r="F26" s="154"/>
      <c r="G26" s="155">
        <f t="shared" si="10"/>
        <v>76.8</v>
      </c>
      <c r="H26" s="156">
        <f t="shared" si="18"/>
        <v>1.7018</v>
      </c>
      <c r="I26" s="152"/>
      <c r="J26" s="161">
        <v>2014</v>
      </c>
      <c r="K26" s="153">
        <f>VLOOKUP(J26,'Basisreihen Destatis 2024 B.''21'!$B$7:$I$95,3,FALSE)</f>
        <v>77.8</v>
      </c>
      <c r="L26" s="154"/>
      <c r="M26" s="154">
        <f t="shared" si="11"/>
        <v>77.8</v>
      </c>
      <c r="N26" s="154"/>
      <c r="O26" s="155">
        <f t="shared" si="12"/>
        <v>77.8</v>
      </c>
      <c r="P26" s="156">
        <f t="shared" si="19"/>
        <v>1.6863999999999999</v>
      </c>
      <c r="R26" s="161">
        <v>2014</v>
      </c>
      <c r="S26" s="159">
        <f>VLOOKUP(R26,'Basisreihen Destatis 2024 B.''21'!$B$7:$I$95,8,FALSE)</f>
        <v>86.7</v>
      </c>
      <c r="T26" s="159"/>
      <c r="U26" s="159">
        <f t="shared" si="22"/>
        <v>86.7</v>
      </c>
      <c r="V26" s="159"/>
      <c r="W26" s="159">
        <f t="shared" si="13"/>
        <v>86.7</v>
      </c>
      <c r="X26" s="159">
        <f>VLOOKUP(R26,'Basisreihen Destatis 2024 B.''21'!$B$7:$I$95,3,FALSE)</f>
        <v>77.8</v>
      </c>
      <c r="Y26" s="159"/>
      <c r="Z26" s="159">
        <f t="shared" si="14"/>
        <v>77.8</v>
      </c>
      <c r="AA26" s="159"/>
      <c r="AB26" s="159">
        <f t="shared" si="15"/>
        <v>77.8</v>
      </c>
      <c r="AC26" s="160">
        <f t="shared" si="16"/>
        <v>81.400000000000006</v>
      </c>
      <c r="AD26" s="156">
        <f t="shared" si="20"/>
        <v>1.5983000000000001</v>
      </c>
      <c r="AF26" s="161">
        <v>2014</v>
      </c>
      <c r="AG26" s="158">
        <f>VLOOKUP(AF26,'Basisreihen Destatis 2024 B.''21'!$B$7:$I$95,6,FALSE)</f>
        <v>89.5</v>
      </c>
      <c r="AH26" s="159"/>
      <c r="AI26" s="160">
        <f t="shared" si="17"/>
        <v>89.5</v>
      </c>
      <c r="AJ26" s="156">
        <f t="shared" si="21"/>
        <v>1.4323999999999999</v>
      </c>
    </row>
    <row r="27" spans="2:36" x14ac:dyDescent="0.2">
      <c r="B27" s="182">
        <v>2013</v>
      </c>
      <c r="C27" s="153">
        <f>VLOOKUP(B27,'Basisreihen Destatis 2024 B.''21'!$B$7:$I$95,2,FALSE)</f>
        <v>75.5</v>
      </c>
      <c r="D27" s="154"/>
      <c r="E27" s="154">
        <f t="shared" si="9"/>
        <v>75.5</v>
      </c>
      <c r="F27" s="154"/>
      <c r="G27" s="155">
        <f t="shared" si="10"/>
        <v>75.5</v>
      </c>
      <c r="H27" s="156">
        <f t="shared" si="18"/>
        <v>1.7311000000000001</v>
      </c>
      <c r="I27" s="152"/>
      <c r="J27" s="161">
        <v>2013</v>
      </c>
      <c r="K27" s="153">
        <f>VLOOKUP(J27,'Basisreihen Destatis 2024 B.''21'!$B$7:$I$95,3,FALSE)</f>
        <v>76.599999999999994</v>
      </c>
      <c r="L27" s="154"/>
      <c r="M27" s="154">
        <f t="shared" si="11"/>
        <v>76.599999999999994</v>
      </c>
      <c r="N27" s="154"/>
      <c r="O27" s="155">
        <f t="shared" si="12"/>
        <v>76.599999999999994</v>
      </c>
      <c r="P27" s="156">
        <f t="shared" si="19"/>
        <v>1.7128000000000001</v>
      </c>
      <c r="R27" s="161">
        <v>2013</v>
      </c>
      <c r="S27" s="159">
        <f>VLOOKUP(R27,'Basisreihen Destatis 2024 B.''21'!$B$7:$I$95,8,FALSE)</f>
        <v>87.8</v>
      </c>
      <c r="T27" s="159"/>
      <c r="U27" s="159">
        <f t="shared" si="22"/>
        <v>87.8</v>
      </c>
      <c r="V27" s="159"/>
      <c r="W27" s="159">
        <f t="shared" si="13"/>
        <v>87.8</v>
      </c>
      <c r="X27" s="159">
        <f>VLOOKUP(R27,'Basisreihen Destatis 2024 B.''21'!$B$7:$I$95,3,FALSE)</f>
        <v>76.599999999999994</v>
      </c>
      <c r="Y27" s="159"/>
      <c r="Z27" s="159">
        <f t="shared" si="14"/>
        <v>76.599999999999994</v>
      </c>
      <c r="AA27" s="159"/>
      <c r="AB27" s="159">
        <f t="shared" si="15"/>
        <v>76.599999999999994</v>
      </c>
      <c r="AC27" s="160">
        <f t="shared" si="16"/>
        <v>81.099999999999994</v>
      </c>
      <c r="AD27" s="156">
        <f t="shared" si="20"/>
        <v>1.6042000000000001</v>
      </c>
      <c r="AF27" s="161">
        <v>2013</v>
      </c>
      <c r="AG27" s="158">
        <f>VLOOKUP(AF27,'Basisreihen Destatis 2024 B.''21'!$B$7:$I$95,6,FALSE)</f>
        <v>90.1</v>
      </c>
      <c r="AH27" s="159"/>
      <c r="AI27" s="160">
        <f t="shared" si="17"/>
        <v>90.1</v>
      </c>
      <c r="AJ27" s="156">
        <f t="shared" si="21"/>
        <v>1.4229000000000001</v>
      </c>
    </row>
    <row r="28" spans="2:36" x14ac:dyDescent="0.2">
      <c r="B28" s="182">
        <v>2012</v>
      </c>
      <c r="C28" s="153">
        <f>VLOOKUP(B28,'Basisreihen Destatis 2024 B.''21'!$B$7:$I$95,2,FALSE)</f>
        <v>74.099999999999994</v>
      </c>
      <c r="D28" s="154"/>
      <c r="E28" s="154">
        <f t="shared" si="9"/>
        <v>74.099999999999994</v>
      </c>
      <c r="F28" s="154"/>
      <c r="G28" s="155">
        <f t="shared" si="10"/>
        <v>74.099999999999994</v>
      </c>
      <c r="H28" s="156">
        <f t="shared" si="18"/>
        <v>1.7638</v>
      </c>
      <c r="I28" s="152"/>
      <c r="J28" s="161">
        <v>2012</v>
      </c>
      <c r="K28" s="153">
        <f>VLOOKUP(J28,'Basisreihen Destatis 2024 B.''21'!$B$7:$I$95,3,FALSE)</f>
        <v>75.3</v>
      </c>
      <c r="L28" s="154"/>
      <c r="M28" s="154">
        <f t="shared" si="11"/>
        <v>75.3</v>
      </c>
      <c r="N28" s="154"/>
      <c r="O28" s="155">
        <f t="shared" si="12"/>
        <v>75.3</v>
      </c>
      <c r="P28" s="156">
        <f t="shared" si="19"/>
        <v>1.7423999999999999</v>
      </c>
      <c r="R28" s="161">
        <v>2012</v>
      </c>
      <c r="S28" s="159">
        <f>VLOOKUP(R28,'Basisreihen Destatis 2024 B.''21'!$B$7:$I$95,8,FALSE)</f>
        <v>91.9</v>
      </c>
      <c r="T28" s="159"/>
      <c r="U28" s="159">
        <f t="shared" si="22"/>
        <v>91.9</v>
      </c>
      <c r="V28" s="159"/>
      <c r="W28" s="159">
        <f t="shared" si="13"/>
        <v>91.9</v>
      </c>
      <c r="X28" s="159">
        <f>VLOOKUP(R28,'Basisreihen Destatis 2024 B.''21'!$B$7:$I$95,3,FALSE)</f>
        <v>75.3</v>
      </c>
      <c r="Y28" s="159"/>
      <c r="Z28" s="159">
        <f t="shared" si="14"/>
        <v>75.3</v>
      </c>
      <c r="AA28" s="159"/>
      <c r="AB28" s="159">
        <f t="shared" si="15"/>
        <v>75.3</v>
      </c>
      <c r="AC28" s="160">
        <f t="shared" si="16"/>
        <v>81.900000000000006</v>
      </c>
      <c r="AD28" s="156">
        <f t="shared" si="20"/>
        <v>1.5885</v>
      </c>
      <c r="AF28" s="161">
        <v>2012</v>
      </c>
      <c r="AG28" s="158">
        <f>VLOOKUP(AF28,'Basisreihen Destatis 2024 B.''21'!$B$7:$I$95,6,FALSE)</f>
        <v>90</v>
      </c>
      <c r="AH28" s="159"/>
      <c r="AI28" s="160">
        <f t="shared" si="17"/>
        <v>90</v>
      </c>
      <c r="AJ28" s="156">
        <f t="shared" si="21"/>
        <v>1.4244000000000001</v>
      </c>
    </row>
    <row r="29" spans="2:36" x14ac:dyDescent="0.2">
      <c r="B29" s="182">
        <v>2011</v>
      </c>
      <c r="C29" s="153">
        <f>VLOOKUP(B29,'Basisreihen Destatis 2024 B.''21'!$B$7:$I$95,2,FALSE)</f>
        <v>72.2</v>
      </c>
      <c r="D29" s="154"/>
      <c r="E29" s="154">
        <f t="shared" si="9"/>
        <v>72.2</v>
      </c>
      <c r="F29" s="154"/>
      <c r="G29" s="155">
        <f t="shared" si="10"/>
        <v>72.2</v>
      </c>
      <c r="H29" s="156">
        <f t="shared" si="18"/>
        <v>1.8102</v>
      </c>
      <c r="I29" s="152"/>
      <c r="J29" s="161">
        <v>2011</v>
      </c>
      <c r="K29" s="153">
        <f>VLOOKUP(J29,'Basisreihen Destatis 2024 B.''21'!$B$7:$I$95,3,FALSE)</f>
        <v>73.400000000000006</v>
      </c>
      <c r="L29" s="154"/>
      <c r="M29" s="154">
        <f t="shared" si="11"/>
        <v>73.400000000000006</v>
      </c>
      <c r="N29" s="154"/>
      <c r="O29" s="155">
        <f t="shared" si="12"/>
        <v>73.400000000000006</v>
      </c>
      <c r="P29" s="156">
        <f t="shared" si="19"/>
        <v>1.7875000000000001</v>
      </c>
      <c r="R29" s="161">
        <v>2011</v>
      </c>
      <c r="S29" s="159">
        <f>VLOOKUP(R29,'Basisreihen Destatis 2024 B.''21'!$B$7:$I$95,8,FALSE)</f>
        <v>91.4</v>
      </c>
      <c r="T29" s="159"/>
      <c r="U29" s="159">
        <f t="shared" si="22"/>
        <v>91.4</v>
      </c>
      <c r="V29" s="159"/>
      <c r="W29" s="159">
        <f t="shared" si="13"/>
        <v>91.4</v>
      </c>
      <c r="X29" s="159">
        <f>VLOOKUP(R29,'Basisreihen Destatis 2024 B.''21'!$B$7:$I$95,3,FALSE)</f>
        <v>73.400000000000006</v>
      </c>
      <c r="Y29" s="159"/>
      <c r="Z29" s="159">
        <f t="shared" si="14"/>
        <v>73.400000000000006</v>
      </c>
      <c r="AA29" s="159"/>
      <c r="AB29" s="159">
        <f t="shared" si="15"/>
        <v>73.400000000000006</v>
      </c>
      <c r="AC29" s="160">
        <f t="shared" si="16"/>
        <v>80.599999999999994</v>
      </c>
      <c r="AD29" s="156">
        <f t="shared" si="20"/>
        <v>1.6141000000000001</v>
      </c>
      <c r="AF29" s="161">
        <v>2011</v>
      </c>
      <c r="AG29" s="158">
        <f>VLOOKUP(AF29,'Basisreihen Destatis 2024 B.''21'!$B$7:$I$95,6,FALSE)</f>
        <v>88.8</v>
      </c>
      <c r="AH29" s="159"/>
      <c r="AI29" s="160">
        <f t="shared" si="17"/>
        <v>88.8</v>
      </c>
      <c r="AJ29" s="156">
        <f t="shared" si="21"/>
        <v>1.4437</v>
      </c>
    </row>
    <row r="30" spans="2:36" x14ac:dyDescent="0.2">
      <c r="B30" s="182">
        <v>2010</v>
      </c>
      <c r="C30" s="153">
        <f>VLOOKUP(B30,'Basisreihen Destatis 2024 B.''21'!$B$7:$I$95,2,FALSE)</f>
        <v>70</v>
      </c>
      <c r="D30" s="154"/>
      <c r="E30" s="154">
        <f t="shared" si="9"/>
        <v>70</v>
      </c>
      <c r="F30" s="154"/>
      <c r="G30" s="155">
        <f t="shared" si="10"/>
        <v>70</v>
      </c>
      <c r="H30" s="156">
        <f t="shared" si="18"/>
        <v>1.8671</v>
      </c>
      <c r="J30" s="161">
        <v>2010</v>
      </c>
      <c r="K30" s="153">
        <f>VLOOKUP(J30,'Basisreihen Destatis 2024 B.''21'!$B$7:$I$95,3,FALSE)</f>
        <v>72</v>
      </c>
      <c r="L30" s="154"/>
      <c r="M30" s="154">
        <f t="shared" si="11"/>
        <v>72</v>
      </c>
      <c r="N30" s="154"/>
      <c r="O30" s="155">
        <f t="shared" si="12"/>
        <v>72</v>
      </c>
      <c r="P30" s="156">
        <f t="shared" si="19"/>
        <v>1.8222</v>
      </c>
      <c r="Q30" s="162"/>
      <c r="R30" s="161">
        <v>2010</v>
      </c>
      <c r="S30" s="159">
        <f>VLOOKUP(R30,'Basisreihen Destatis 2024 B.''21'!$B$7:$I$95,8,FALSE)</f>
        <v>84</v>
      </c>
      <c r="T30" s="159"/>
      <c r="U30" s="159">
        <f t="shared" si="22"/>
        <v>84</v>
      </c>
      <c r="V30" s="159"/>
      <c r="W30" s="159">
        <f t="shared" si="13"/>
        <v>84</v>
      </c>
      <c r="X30" s="159">
        <f>VLOOKUP(R30,'Basisreihen Destatis 2024 B.''21'!$B$7:$I$95,3,FALSE)</f>
        <v>72</v>
      </c>
      <c r="Y30" s="159"/>
      <c r="Z30" s="159">
        <f t="shared" si="14"/>
        <v>72</v>
      </c>
      <c r="AA30" s="159"/>
      <c r="AB30" s="159">
        <f t="shared" si="15"/>
        <v>72</v>
      </c>
      <c r="AC30" s="160">
        <f t="shared" si="16"/>
        <v>76.8</v>
      </c>
      <c r="AD30" s="156">
        <f t="shared" si="20"/>
        <v>1.694</v>
      </c>
      <c r="AF30" s="161">
        <v>2010</v>
      </c>
      <c r="AG30" s="158">
        <f>VLOOKUP(AF30,'Basisreihen Destatis 2024 B.''21'!$B$7:$I$95,6,FALSE)</f>
        <v>84.7</v>
      </c>
      <c r="AH30" s="159"/>
      <c r="AI30" s="160">
        <f t="shared" si="17"/>
        <v>84.7</v>
      </c>
      <c r="AJ30" s="156">
        <f t="shared" si="21"/>
        <v>1.5136000000000001</v>
      </c>
    </row>
    <row r="31" spans="2:36" x14ac:dyDescent="0.2">
      <c r="B31" s="182">
        <v>2009</v>
      </c>
      <c r="C31" s="153">
        <f>VLOOKUP(B31,'Basisreihen Destatis 2024 B.''21'!$B$7:$I$95,2,FALSE)</f>
        <v>69.3</v>
      </c>
      <c r="D31" s="154"/>
      <c r="E31" s="154">
        <f t="shared" si="9"/>
        <v>69.3</v>
      </c>
      <c r="F31" s="154"/>
      <c r="G31" s="155">
        <f t="shared" si="10"/>
        <v>69.3</v>
      </c>
      <c r="H31" s="156">
        <f t="shared" si="18"/>
        <v>1.8859999999999999</v>
      </c>
      <c r="J31" s="161">
        <v>2009</v>
      </c>
      <c r="K31" s="153">
        <f>VLOOKUP(J31,'Basisreihen Destatis 2024 B.''21'!$B$7:$I$95,3,FALSE)</f>
        <v>71.7</v>
      </c>
      <c r="L31" s="154"/>
      <c r="M31" s="154">
        <f t="shared" si="11"/>
        <v>71.7</v>
      </c>
      <c r="N31" s="154"/>
      <c r="O31" s="155">
        <f t="shared" si="12"/>
        <v>71.7</v>
      </c>
      <c r="P31" s="156">
        <f t="shared" si="19"/>
        <v>1.8298000000000001</v>
      </c>
      <c r="Q31" s="162"/>
      <c r="R31" s="161">
        <v>2009</v>
      </c>
      <c r="S31" s="159">
        <f>VLOOKUP(R31,'Basisreihen Destatis 2024 B.''21'!$B$7:$I$95,8,FALSE)</f>
        <v>85.5</v>
      </c>
      <c r="T31" s="159"/>
      <c r="U31" s="159">
        <f t="shared" si="22"/>
        <v>85.5</v>
      </c>
      <c r="V31" s="159"/>
      <c r="W31" s="159">
        <f t="shared" si="13"/>
        <v>85.5</v>
      </c>
      <c r="X31" s="159">
        <f>VLOOKUP(R31,'Basisreihen Destatis 2024 B.''21'!$B$7:$I$95,3,FALSE)</f>
        <v>71.7</v>
      </c>
      <c r="Y31" s="159"/>
      <c r="Z31" s="159">
        <f t="shared" si="14"/>
        <v>71.7</v>
      </c>
      <c r="AA31" s="159"/>
      <c r="AB31" s="159">
        <f t="shared" si="15"/>
        <v>71.7</v>
      </c>
      <c r="AC31" s="160">
        <f t="shared" si="16"/>
        <v>77.2</v>
      </c>
      <c r="AD31" s="156">
        <f t="shared" si="20"/>
        <v>1.6852</v>
      </c>
      <c r="AF31" s="161">
        <v>2009</v>
      </c>
      <c r="AG31" s="158">
        <f>VLOOKUP(AF31,'Basisreihen Destatis 2024 B.''21'!$B$7:$I$95,6,FALSE)</f>
        <v>84</v>
      </c>
      <c r="AH31" s="159"/>
      <c r="AI31" s="160">
        <f t="shared" si="17"/>
        <v>84</v>
      </c>
      <c r="AJ31" s="156">
        <f t="shared" si="21"/>
        <v>1.5262</v>
      </c>
    </row>
    <row r="32" spans="2:36" x14ac:dyDescent="0.2">
      <c r="B32" s="182">
        <v>2008</v>
      </c>
      <c r="C32" s="153">
        <f>VLOOKUP(B32,'Basisreihen Destatis 2024 B.''21'!$B$7:$I$95,2,FALSE)</f>
        <v>68.5</v>
      </c>
      <c r="D32" s="154"/>
      <c r="E32" s="154">
        <f t="shared" si="9"/>
        <v>68.5</v>
      </c>
      <c r="F32" s="154"/>
      <c r="G32" s="155">
        <f t="shared" si="10"/>
        <v>68.5</v>
      </c>
      <c r="H32" s="156">
        <f t="shared" si="18"/>
        <v>1.9079999999999999</v>
      </c>
      <c r="J32" s="161">
        <v>2008</v>
      </c>
      <c r="K32" s="153">
        <f>VLOOKUP(J32,'Basisreihen Destatis 2024 B.''21'!$B$7:$I$95,3,FALSE)</f>
        <v>70.5</v>
      </c>
      <c r="L32" s="154"/>
      <c r="M32" s="154">
        <f t="shared" si="11"/>
        <v>70.5</v>
      </c>
      <c r="N32" s="154"/>
      <c r="O32" s="155">
        <f t="shared" si="12"/>
        <v>70.5</v>
      </c>
      <c r="P32" s="156">
        <f t="shared" si="19"/>
        <v>1.861</v>
      </c>
      <c r="Q32" s="162"/>
      <c r="R32" s="161">
        <v>2008</v>
      </c>
      <c r="S32" s="159">
        <f>VLOOKUP(R32,'Basisreihen Destatis 2024 B.''21'!$B$7:$I$95,8,FALSE)</f>
        <v>94.3</v>
      </c>
      <c r="T32" s="159"/>
      <c r="U32" s="159">
        <f t="shared" si="22"/>
        <v>94.3</v>
      </c>
      <c r="V32" s="159"/>
      <c r="W32" s="159">
        <f t="shared" si="13"/>
        <v>94.3</v>
      </c>
      <c r="X32" s="159">
        <f>VLOOKUP(R32,'Basisreihen Destatis 2024 B.''21'!$B$7:$I$95,3,FALSE)</f>
        <v>70.5</v>
      </c>
      <c r="Y32" s="159"/>
      <c r="Z32" s="159">
        <f t="shared" si="14"/>
        <v>70.5</v>
      </c>
      <c r="AA32" s="159"/>
      <c r="AB32" s="159">
        <f t="shared" si="15"/>
        <v>70.5</v>
      </c>
      <c r="AC32" s="160">
        <f t="shared" si="16"/>
        <v>80</v>
      </c>
      <c r="AD32" s="156">
        <f t="shared" si="20"/>
        <v>1.6263000000000001</v>
      </c>
      <c r="AF32" s="161">
        <v>2008</v>
      </c>
      <c r="AG32" s="158">
        <f>VLOOKUP(AF32,'Basisreihen Destatis 2024 B.''21'!$B$7:$I$95,6,FALSE)</f>
        <v>86.9</v>
      </c>
      <c r="AH32" s="159"/>
      <c r="AI32" s="160">
        <f t="shared" si="17"/>
        <v>86.9</v>
      </c>
      <c r="AJ32" s="156">
        <f t="shared" si="21"/>
        <v>1.4753000000000001</v>
      </c>
    </row>
    <row r="33" spans="2:36" x14ac:dyDescent="0.2">
      <c r="B33" s="182">
        <v>2007</v>
      </c>
      <c r="C33" s="153">
        <f>VLOOKUP(B33,'Basisreihen Destatis 2024 B.''21'!$B$7:$I$95,2,FALSE)</f>
        <v>66.099999999999994</v>
      </c>
      <c r="D33" s="154"/>
      <c r="E33" s="154">
        <f t="shared" si="9"/>
        <v>66.099999999999994</v>
      </c>
      <c r="F33" s="154"/>
      <c r="G33" s="155">
        <f t="shared" si="10"/>
        <v>66.099999999999994</v>
      </c>
      <c r="H33" s="156">
        <f t="shared" si="18"/>
        <v>1.9773000000000001</v>
      </c>
      <c r="J33" s="161">
        <v>2007</v>
      </c>
      <c r="K33" s="153">
        <f>VLOOKUP(J33,'Basisreihen Destatis 2024 B.''21'!$B$7:$I$95,3,FALSE)</f>
        <v>68.400000000000006</v>
      </c>
      <c r="L33" s="154"/>
      <c r="M33" s="154">
        <f t="shared" si="11"/>
        <v>68.400000000000006</v>
      </c>
      <c r="N33" s="154"/>
      <c r="O33" s="155">
        <f t="shared" si="12"/>
        <v>68.400000000000006</v>
      </c>
      <c r="P33" s="156">
        <f t="shared" si="19"/>
        <v>1.9180999999999999</v>
      </c>
      <c r="Q33" s="162"/>
      <c r="R33" s="161">
        <v>2007</v>
      </c>
      <c r="S33" s="159">
        <f>VLOOKUP(R33,'Basisreihen Destatis 2024 B.''21'!$B$7:$I$95,8,FALSE)</f>
        <v>87.3</v>
      </c>
      <c r="T33" s="159"/>
      <c r="U33" s="159">
        <f t="shared" si="22"/>
        <v>87.3</v>
      </c>
      <c r="V33" s="159"/>
      <c r="W33" s="159">
        <f t="shared" si="13"/>
        <v>87.3</v>
      </c>
      <c r="X33" s="159">
        <f>VLOOKUP(R33,'Basisreihen Destatis 2024 B.''21'!$B$7:$I$95,3,FALSE)</f>
        <v>68.400000000000006</v>
      </c>
      <c r="Y33" s="159"/>
      <c r="Z33" s="159">
        <f t="shared" si="14"/>
        <v>68.400000000000006</v>
      </c>
      <c r="AA33" s="159"/>
      <c r="AB33" s="159">
        <f t="shared" si="15"/>
        <v>68.400000000000006</v>
      </c>
      <c r="AC33" s="160">
        <f t="shared" si="16"/>
        <v>76</v>
      </c>
      <c r="AD33" s="156">
        <f t="shared" si="20"/>
        <v>1.7118</v>
      </c>
      <c r="AF33" s="161">
        <v>2007</v>
      </c>
      <c r="AG33" s="158">
        <f>VLOOKUP(AF33,'Basisreihen Destatis 2024 B.''21'!$B$7:$I$95,6,FALSE)</f>
        <v>82.7</v>
      </c>
      <c r="AH33" s="159"/>
      <c r="AI33" s="160">
        <f t="shared" si="17"/>
        <v>82.7</v>
      </c>
      <c r="AJ33" s="156">
        <f t="shared" si="21"/>
        <v>1.5502</v>
      </c>
    </row>
    <row r="34" spans="2:36" x14ac:dyDescent="0.2">
      <c r="B34" s="182">
        <v>2006</v>
      </c>
      <c r="C34" s="153">
        <f>VLOOKUP(B34,'Basisreihen Destatis 2024 B.''21'!$B$7:$I$95,2,FALSE)</f>
        <v>63.3</v>
      </c>
      <c r="D34" s="154"/>
      <c r="E34" s="154">
        <f t="shared" si="9"/>
        <v>63.3</v>
      </c>
      <c r="F34" s="154"/>
      <c r="G34" s="155">
        <f t="shared" si="10"/>
        <v>63.3</v>
      </c>
      <c r="H34" s="156">
        <f t="shared" si="18"/>
        <v>2.0648</v>
      </c>
      <c r="J34" s="161">
        <v>2006</v>
      </c>
      <c r="K34" s="153">
        <f>VLOOKUP(J34,'Basisreihen Destatis 2024 B.''21'!$B$7:$I$95,3,FALSE)</f>
        <v>66.400000000000006</v>
      </c>
      <c r="L34" s="154"/>
      <c r="M34" s="154">
        <f t="shared" si="11"/>
        <v>66.400000000000006</v>
      </c>
      <c r="N34" s="154"/>
      <c r="O34" s="155">
        <f t="shared" si="12"/>
        <v>66.400000000000006</v>
      </c>
      <c r="P34" s="156">
        <f t="shared" si="19"/>
        <v>1.9759</v>
      </c>
      <c r="Q34" s="162"/>
      <c r="R34" s="161">
        <v>2006</v>
      </c>
      <c r="S34" s="159">
        <f>VLOOKUP(R34,'Basisreihen Destatis 2024 B.''21'!$B$7:$I$95,8,FALSE)</f>
        <v>79.099999999999994</v>
      </c>
      <c r="T34" s="159"/>
      <c r="U34" s="159">
        <f t="shared" si="22"/>
        <v>79.099999999999994</v>
      </c>
      <c r="V34" s="159"/>
      <c r="W34" s="159">
        <f t="shared" si="13"/>
        <v>79.099999999999994</v>
      </c>
      <c r="X34" s="159">
        <f>VLOOKUP(R34,'Basisreihen Destatis 2024 B.''21'!$B$7:$I$95,3,FALSE)</f>
        <v>66.400000000000006</v>
      </c>
      <c r="Y34" s="159"/>
      <c r="Z34" s="159">
        <f t="shared" si="14"/>
        <v>66.400000000000006</v>
      </c>
      <c r="AA34" s="159"/>
      <c r="AB34" s="159">
        <f t="shared" si="15"/>
        <v>66.400000000000006</v>
      </c>
      <c r="AC34" s="160">
        <f t="shared" si="16"/>
        <v>71.5</v>
      </c>
      <c r="AD34" s="156">
        <f t="shared" si="20"/>
        <v>1.8196000000000001</v>
      </c>
      <c r="AF34" s="161">
        <v>2006</v>
      </c>
      <c r="AG34" s="158">
        <f>VLOOKUP(AF34,'Basisreihen Destatis 2024 B.''21'!$B$7:$I$95,6,FALSE)</f>
        <v>81.7</v>
      </c>
      <c r="AH34" s="159"/>
      <c r="AI34" s="160">
        <f t="shared" si="17"/>
        <v>81.7</v>
      </c>
      <c r="AJ34" s="156">
        <f t="shared" si="21"/>
        <v>1.5691999999999999</v>
      </c>
    </row>
    <row r="35" spans="2:36" x14ac:dyDescent="0.2">
      <c r="B35" s="182">
        <v>2005</v>
      </c>
      <c r="C35" s="153">
        <f>VLOOKUP(B35,'Basisreihen Destatis 2024 B.''21'!$B$7:$I$95,2,FALSE)</f>
        <v>61.9</v>
      </c>
      <c r="D35" s="154"/>
      <c r="E35" s="154">
        <f t="shared" si="9"/>
        <v>61.9</v>
      </c>
      <c r="F35" s="154"/>
      <c r="G35" s="155">
        <f t="shared" si="10"/>
        <v>61.9</v>
      </c>
      <c r="H35" s="156">
        <f t="shared" si="18"/>
        <v>2.1114999999999999</v>
      </c>
      <c r="J35" s="161">
        <v>2005</v>
      </c>
      <c r="K35" s="153">
        <f>VLOOKUP(J35,'Basisreihen Destatis 2024 B.''21'!$B$7:$I$95,3,FALSE)</f>
        <v>64.8</v>
      </c>
      <c r="L35" s="154"/>
      <c r="M35" s="154">
        <f t="shared" si="11"/>
        <v>64.8</v>
      </c>
      <c r="N35" s="154"/>
      <c r="O35" s="155">
        <f t="shared" si="12"/>
        <v>64.8</v>
      </c>
      <c r="P35" s="156">
        <f t="shared" si="19"/>
        <v>2.0247000000000002</v>
      </c>
      <c r="Q35" s="162"/>
      <c r="R35" s="161">
        <v>2005</v>
      </c>
      <c r="S35" s="159">
        <f>VLOOKUP(R35,'Basisreihen Destatis 2024 B.''21'!$B$7:$I$95,8,FALSE)</f>
        <v>77.5</v>
      </c>
      <c r="T35" s="159"/>
      <c r="U35" s="159">
        <f t="shared" si="22"/>
        <v>77.5</v>
      </c>
      <c r="V35" s="159"/>
      <c r="W35" s="159">
        <f t="shared" si="13"/>
        <v>77.5</v>
      </c>
      <c r="X35" s="159">
        <f>VLOOKUP(R35,'Basisreihen Destatis 2024 B.''21'!$B$7:$I$95,3,FALSE)</f>
        <v>64.8</v>
      </c>
      <c r="Y35" s="159"/>
      <c r="Z35" s="159">
        <f t="shared" si="14"/>
        <v>64.8</v>
      </c>
      <c r="AA35" s="159"/>
      <c r="AB35" s="159">
        <f t="shared" si="15"/>
        <v>64.8</v>
      </c>
      <c r="AC35" s="160">
        <f t="shared" si="16"/>
        <v>69.900000000000006</v>
      </c>
      <c r="AD35" s="156">
        <f t="shared" si="20"/>
        <v>1.8612</v>
      </c>
      <c r="AF35" s="161">
        <v>2005</v>
      </c>
      <c r="AG35" s="158">
        <f>VLOOKUP(AF35,'Basisreihen Destatis 2024 B.''21'!$B$7:$I$95,6,FALSE)</f>
        <v>77.599999999999994</v>
      </c>
      <c r="AH35" s="159"/>
      <c r="AI35" s="160">
        <f t="shared" si="17"/>
        <v>77.599999999999994</v>
      </c>
      <c r="AJ35" s="156">
        <f t="shared" si="21"/>
        <v>1.6520999999999999</v>
      </c>
    </row>
    <row r="36" spans="2:36" x14ac:dyDescent="0.2">
      <c r="B36" s="182">
        <v>2004</v>
      </c>
      <c r="C36" s="153">
        <f>VLOOKUP(B36,'Basisreihen Destatis 2024 B.''21'!$B$7:$I$95,2,FALSE)</f>
        <v>60.6</v>
      </c>
      <c r="D36" s="154"/>
      <c r="E36" s="154">
        <f t="shared" si="9"/>
        <v>60.6</v>
      </c>
      <c r="F36" s="154"/>
      <c r="G36" s="155">
        <f t="shared" si="10"/>
        <v>60.6</v>
      </c>
      <c r="H36" s="156">
        <f t="shared" si="18"/>
        <v>2.1568000000000001</v>
      </c>
      <c r="J36" s="161">
        <v>2004</v>
      </c>
      <c r="K36" s="153">
        <f>VLOOKUP(J36,'Basisreihen Destatis 2024 B.''21'!$B$7:$I$95,3,FALSE)</f>
        <v>64.7</v>
      </c>
      <c r="L36" s="154"/>
      <c r="M36" s="154">
        <f t="shared" si="11"/>
        <v>64.7</v>
      </c>
      <c r="N36" s="154"/>
      <c r="O36" s="155">
        <f t="shared" si="12"/>
        <v>64.7</v>
      </c>
      <c r="P36" s="156">
        <f t="shared" si="19"/>
        <v>2.0278</v>
      </c>
      <c r="Q36" s="162"/>
      <c r="R36" s="161">
        <v>2004</v>
      </c>
      <c r="S36" s="159">
        <f>VLOOKUP(R36,'Basisreihen Destatis 2024 B.''21'!$B$7:$I$95,8,FALSE)</f>
        <v>68.900000000000006</v>
      </c>
      <c r="T36" s="159"/>
      <c r="U36" s="159">
        <f t="shared" si="22"/>
        <v>68.900000000000006</v>
      </c>
      <c r="V36" s="159"/>
      <c r="W36" s="159">
        <f t="shared" si="13"/>
        <v>68.900000000000006</v>
      </c>
      <c r="X36" s="159">
        <f>VLOOKUP(R36,'Basisreihen Destatis 2024 B.''21'!$B$7:$I$95,3,FALSE)</f>
        <v>64.7</v>
      </c>
      <c r="Y36" s="159"/>
      <c r="Z36" s="159">
        <f t="shared" si="14"/>
        <v>64.7</v>
      </c>
      <c r="AA36" s="159"/>
      <c r="AB36" s="159">
        <f t="shared" si="15"/>
        <v>64.7</v>
      </c>
      <c r="AC36" s="160">
        <f t="shared" si="16"/>
        <v>66.400000000000006</v>
      </c>
      <c r="AD36" s="156">
        <f t="shared" si="20"/>
        <v>1.9593</v>
      </c>
      <c r="AF36" s="161">
        <v>2004</v>
      </c>
      <c r="AG36" s="158">
        <f>VLOOKUP(AF36,'Basisreihen Destatis 2024 B.''21'!$B$7:$I$95,6,FALSE)</f>
        <v>74.7</v>
      </c>
      <c r="AH36" s="159"/>
      <c r="AI36" s="160">
        <f t="shared" si="17"/>
        <v>74.7</v>
      </c>
      <c r="AJ36" s="156">
        <f t="shared" si="21"/>
        <v>1.7161999999999999</v>
      </c>
    </row>
    <row r="37" spans="2:36" x14ac:dyDescent="0.2">
      <c r="B37" s="182">
        <v>2003</v>
      </c>
      <c r="C37" s="153">
        <f>VLOOKUP(B37,'Basisreihen Destatis 2024 B.''21'!$B$7:$I$95,2,FALSE)</f>
        <v>59.7</v>
      </c>
      <c r="D37" s="154"/>
      <c r="E37" s="154">
        <f t="shared" si="9"/>
        <v>59.7</v>
      </c>
      <c r="F37" s="154"/>
      <c r="G37" s="155">
        <f t="shared" si="10"/>
        <v>59.7</v>
      </c>
      <c r="H37" s="156">
        <f t="shared" si="18"/>
        <v>2.1892999999999998</v>
      </c>
      <c r="J37" s="161">
        <v>2003</v>
      </c>
      <c r="K37" s="153">
        <f>VLOOKUP(J37,'Basisreihen Destatis 2024 B.''21'!$B$7:$I$95,3,FALSE)</f>
        <v>64.7</v>
      </c>
      <c r="L37" s="154"/>
      <c r="M37" s="154">
        <f t="shared" si="11"/>
        <v>64.7</v>
      </c>
      <c r="N37" s="154"/>
      <c r="O37" s="155">
        <f t="shared" si="12"/>
        <v>64.7</v>
      </c>
      <c r="P37" s="156">
        <f t="shared" si="19"/>
        <v>2.0278</v>
      </c>
      <c r="Q37" s="162"/>
      <c r="R37" s="161">
        <v>2003</v>
      </c>
      <c r="S37" s="159">
        <f>VLOOKUP(R37,'Basisreihen Destatis 2024 B.''21'!$B$7:$I$95,8,FALSE)</f>
        <v>60.5</v>
      </c>
      <c r="T37" s="159"/>
      <c r="U37" s="159">
        <f t="shared" si="22"/>
        <v>60.5</v>
      </c>
      <c r="V37" s="159"/>
      <c r="W37" s="159">
        <f t="shared" si="13"/>
        <v>60.5</v>
      </c>
      <c r="X37" s="159">
        <f>VLOOKUP(R37,'Basisreihen Destatis 2024 B.''21'!$B$7:$I$95,3,FALSE)</f>
        <v>64.7</v>
      </c>
      <c r="Y37" s="159"/>
      <c r="Z37" s="159">
        <f t="shared" si="14"/>
        <v>64.7</v>
      </c>
      <c r="AA37" s="159"/>
      <c r="AB37" s="159">
        <f t="shared" si="15"/>
        <v>64.7</v>
      </c>
      <c r="AC37" s="160">
        <f t="shared" si="16"/>
        <v>63</v>
      </c>
      <c r="AD37" s="156">
        <f t="shared" si="20"/>
        <v>2.0651000000000002</v>
      </c>
      <c r="AF37" s="161">
        <v>2003</v>
      </c>
      <c r="AG37" s="158">
        <f>VLOOKUP(AF37,'Basisreihen Destatis 2024 B.''21'!$B$7:$I$95,6,FALSE)</f>
        <v>73.7</v>
      </c>
      <c r="AH37" s="159"/>
      <c r="AI37" s="160">
        <f t="shared" si="17"/>
        <v>73.7</v>
      </c>
      <c r="AJ37" s="156">
        <f t="shared" si="21"/>
        <v>1.7395</v>
      </c>
    </row>
    <row r="38" spans="2:36" x14ac:dyDescent="0.2">
      <c r="B38" s="182">
        <v>2002</v>
      </c>
      <c r="C38" s="153">
        <f>VLOOKUP(B38,'Basisreihen Destatis 2024 B.''21'!$B$7:$I$95,2,FALSE)</f>
        <v>59.6</v>
      </c>
      <c r="D38" s="154"/>
      <c r="E38" s="154">
        <f t="shared" si="9"/>
        <v>59.6</v>
      </c>
      <c r="F38" s="154"/>
      <c r="G38" s="155">
        <f t="shared" si="10"/>
        <v>59.6</v>
      </c>
      <c r="H38" s="156">
        <f t="shared" si="18"/>
        <v>2.1930000000000001</v>
      </c>
      <c r="J38" s="161">
        <v>2002</v>
      </c>
      <c r="K38" s="153">
        <f>VLOOKUP(J38,'Basisreihen Destatis 2024 B.''21'!$B$7:$I$95,3,FALSE)</f>
        <v>65</v>
      </c>
      <c r="L38" s="154"/>
      <c r="M38" s="154">
        <f t="shared" si="11"/>
        <v>65</v>
      </c>
      <c r="N38" s="154"/>
      <c r="O38" s="155">
        <f t="shared" si="12"/>
        <v>65</v>
      </c>
      <c r="P38" s="156">
        <f t="shared" si="19"/>
        <v>2.0185</v>
      </c>
      <c r="Q38" s="162"/>
      <c r="R38" s="161">
        <v>2002</v>
      </c>
      <c r="S38" s="159">
        <f>VLOOKUP(R38,'Basisreihen Destatis 2024 B.''21'!$B$7:$I$95,8,FALSE)</f>
        <v>58.8</v>
      </c>
      <c r="T38" s="159"/>
      <c r="U38" s="159">
        <f t="shared" si="22"/>
        <v>58.8</v>
      </c>
      <c r="V38" s="159"/>
      <c r="W38" s="159">
        <f t="shared" si="13"/>
        <v>58.8</v>
      </c>
      <c r="X38" s="159">
        <f>VLOOKUP(R38,'Basisreihen Destatis 2024 B.''21'!$B$7:$I$95,3,FALSE)</f>
        <v>65</v>
      </c>
      <c r="Y38" s="159"/>
      <c r="Z38" s="159">
        <f t="shared" si="14"/>
        <v>65</v>
      </c>
      <c r="AA38" s="159"/>
      <c r="AB38" s="159">
        <f t="shared" si="15"/>
        <v>65</v>
      </c>
      <c r="AC38" s="160">
        <f t="shared" si="16"/>
        <v>62.5</v>
      </c>
      <c r="AD38" s="156">
        <f t="shared" si="20"/>
        <v>2.0815999999999999</v>
      </c>
      <c r="AF38" s="161">
        <v>2002</v>
      </c>
      <c r="AG38" s="158">
        <f>VLOOKUP(AF38,'Basisreihen Destatis 2024 B.''21'!$B$7:$I$95,6,FALSE)</f>
        <v>72.599999999999994</v>
      </c>
      <c r="AH38" s="159"/>
      <c r="AI38" s="160">
        <f t="shared" si="17"/>
        <v>72.599999999999994</v>
      </c>
      <c r="AJ38" s="156">
        <f t="shared" si="21"/>
        <v>1.7658</v>
      </c>
    </row>
    <row r="39" spans="2:36" x14ac:dyDescent="0.2">
      <c r="B39" s="182">
        <v>2001</v>
      </c>
      <c r="C39" s="153">
        <f>VLOOKUP(B39,'Basisreihen Destatis 2024 B.''21'!$B$7:$I$95,2,FALSE)</f>
        <v>59.4</v>
      </c>
      <c r="D39" s="154"/>
      <c r="E39" s="154">
        <f t="shared" si="9"/>
        <v>59.4</v>
      </c>
      <c r="F39" s="154"/>
      <c r="G39" s="155">
        <f t="shared" si="10"/>
        <v>59.4</v>
      </c>
      <c r="H39" s="156">
        <f t="shared" si="18"/>
        <v>2.2002999999999999</v>
      </c>
      <c r="J39" s="161">
        <v>2001</v>
      </c>
      <c r="K39" s="153">
        <f>VLOOKUP(J39,'Basisreihen Destatis 2024 B.''21'!$B$7:$I$95,3,FALSE)</f>
        <v>65.099999999999994</v>
      </c>
      <c r="L39" s="154"/>
      <c r="M39" s="154">
        <f t="shared" si="11"/>
        <v>65.099999999999994</v>
      </c>
      <c r="N39" s="154"/>
      <c r="O39" s="155">
        <f t="shared" si="12"/>
        <v>65.099999999999994</v>
      </c>
      <c r="P39" s="156">
        <f t="shared" si="19"/>
        <v>2.0154000000000001</v>
      </c>
      <c r="Q39" s="162"/>
      <c r="R39" s="161">
        <v>2001</v>
      </c>
      <c r="S39" s="159">
        <f>VLOOKUP(R39,'Basisreihen Destatis 2024 B.''21'!$B$7:$I$95,8,FALSE)</f>
        <v>58.9</v>
      </c>
      <c r="T39" s="159"/>
      <c r="U39" s="159">
        <f t="shared" si="22"/>
        <v>58.9</v>
      </c>
      <c r="V39" s="159"/>
      <c r="W39" s="159">
        <f t="shared" si="13"/>
        <v>58.9</v>
      </c>
      <c r="X39" s="159">
        <f>VLOOKUP(R39,'Basisreihen Destatis 2024 B.''21'!$B$7:$I$95,3,FALSE)</f>
        <v>65.099999999999994</v>
      </c>
      <c r="Y39" s="159"/>
      <c r="Z39" s="159">
        <f t="shared" si="14"/>
        <v>65.099999999999994</v>
      </c>
      <c r="AA39" s="159"/>
      <c r="AB39" s="159">
        <f t="shared" si="15"/>
        <v>65.099999999999994</v>
      </c>
      <c r="AC39" s="160">
        <f t="shared" si="16"/>
        <v>62.6</v>
      </c>
      <c r="AD39" s="156">
        <f t="shared" si="20"/>
        <v>2.0783</v>
      </c>
      <c r="AF39" s="161">
        <v>2001</v>
      </c>
      <c r="AG39" s="158">
        <f>VLOOKUP(AF39,'Basisreihen Destatis 2024 B.''21'!$B$7:$I$95,6,FALSE)</f>
        <v>73</v>
      </c>
      <c r="AH39" s="159"/>
      <c r="AI39" s="160">
        <f t="shared" si="17"/>
        <v>73</v>
      </c>
      <c r="AJ39" s="156">
        <f t="shared" si="21"/>
        <v>1.7562</v>
      </c>
    </row>
    <row r="40" spans="2:36" x14ac:dyDescent="0.2">
      <c r="B40" s="182">
        <v>2000</v>
      </c>
      <c r="C40" s="153">
        <f>VLOOKUP(B40,'Basisreihen Destatis 2024 B.''21'!$B$7:$I$95,2,FALSE)</f>
        <v>59.2</v>
      </c>
      <c r="D40" s="154"/>
      <c r="E40" s="154">
        <f t="shared" si="9"/>
        <v>59.2</v>
      </c>
      <c r="F40" s="154"/>
      <c r="G40" s="155">
        <f t="shared" si="10"/>
        <v>59.2</v>
      </c>
      <c r="H40" s="156">
        <f t="shared" si="18"/>
        <v>2.2078000000000002</v>
      </c>
      <c r="J40" s="161">
        <v>2000</v>
      </c>
      <c r="K40" s="153">
        <f>VLOOKUP(J40,'Basisreihen Destatis 2024 B.''21'!$B$7:$I$95,3,FALSE)</f>
        <v>65.3</v>
      </c>
      <c r="L40" s="154"/>
      <c r="M40" s="154">
        <f t="shared" si="11"/>
        <v>65.3</v>
      </c>
      <c r="N40" s="154"/>
      <c r="O40" s="155">
        <f t="shared" si="12"/>
        <v>65.3</v>
      </c>
      <c r="P40" s="156">
        <f t="shared" si="19"/>
        <v>2.0091999999999999</v>
      </c>
      <c r="Q40" s="162"/>
      <c r="R40" s="161">
        <v>2000</v>
      </c>
      <c r="S40" s="159">
        <f>VLOOKUP(R40,'Basisreihen Destatis 2024 B.''21'!$B$7:$I$95,8,FALSE)</f>
        <v>56.4</v>
      </c>
      <c r="T40" s="159">
        <f>VLOOKUP(R40,'Basisreihen Destatis 2024 B.''21'!$K$7:$R$91,3,FALSE)</f>
        <v>100</v>
      </c>
      <c r="U40" s="159">
        <f t="shared" si="22"/>
        <v>56.4</v>
      </c>
      <c r="V40" s="159"/>
      <c r="W40" s="159">
        <f t="shared" si="13"/>
        <v>56.4</v>
      </c>
      <c r="X40" s="159">
        <f>VLOOKUP(R40,'Basisreihen Destatis 2024 B.''21'!$B$7:$I$95,3,FALSE)</f>
        <v>65.3</v>
      </c>
      <c r="Y40" s="159"/>
      <c r="Z40" s="159">
        <f t="shared" si="14"/>
        <v>65.3</v>
      </c>
      <c r="AA40" s="159"/>
      <c r="AB40" s="159">
        <f t="shared" si="15"/>
        <v>65.3</v>
      </c>
      <c r="AC40" s="160">
        <f t="shared" si="16"/>
        <v>61.7</v>
      </c>
      <c r="AD40" s="156">
        <f t="shared" si="20"/>
        <v>2.1086</v>
      </c>
      <c r="AF40" s="161">
        <v>2000</v>
      </c>
      <c r="AG40" s="158">
        <f>VLOOKUP(AF40,'Basisreihen Destatis 2024 B.''21'!$B$7:$I$95,6,FALSE)</f>
        <v>70.7</v>
      </c>
      <c r="AH40" s="159"/>
      <c r="AI40" s="160">
        <f t="shared" si="17"/>
        <v>70.7</v>
      </c>
      <c r="AJ40" s="156">
        <f t="shared" si="21"/>
        <v>1.8132999999999999</v>
      </c>
    </row>
    <row r="41" spans="2:36" x14ac:dyDescent="0.2">
      <c r="B41" s="182">
        <v>1999</v>
      </c>
      <c r="C41" s="153">
        <f>VLOOKUP(B41,'Basisreihen Destatis 2024 B.''21'!$B$7:$I$95,2,FALSE)</f>
        <v>58.8</v>
      </c>
      <c r="D41" s="154"/>
      <c r="E41" s="154">
        <f t="shared" si="9"/>
        <v>58.8</v>
      </c>
      <c r="F41" s="154"/>
      <c r="G41" s="155">
        <f t="shared" si="10"/>
        <v>58.8</v>
      </c>
      <c r="H41" s="156">
        <f t="shared" si="18"/>
        <v>2.2227999999999999</v>
      </c>
      <c r="J41" s="161">
        <v>1999</v>
      </c>
      <c r="K41" s="153">
        <f>VLOOKUP(J41,'Basisreihen Destatis 2024 B.''21'!$B$7:$I$95,3,FALSE)</f>
        <v>65.099999999999994</v>
      </c>
      <c r="L41" s="154"/>
      <c r="M41" s="154">
        <f t="shared" si="11"/>
        <v>65.099999999999994</v>
      </c>
      <c r="N41" s="154"/>
      <c r="O41" s="155">
        <f t="shared" si="12"/>
        <v>65.099999999999994</v>
      </c>
      <c r="P41" s="156">
        <f t="shared" si="19"/>
        <v>2.0154000000000001</v>
      </c>
      <c r="Q41" s="162"/>
      <c r="R41" s="161">
        <v>1999</v>
      </c>
      <c r="S41" s="159"/>
      <c r="T41" s="159">
        <f>VLOOKUP(R41,'Basisreihen Destatis 2024 B.''21'!$K$7:$R$91,3,FALSE)</f>
        <v>93.2</v>
      </c>
      <c r="U41" s="159">
        <f t="shared" si="22"/>
        <v>52.6</v>
      </c>
      <c r="V41" s="159"/>
      <c r="W41" s="159">
        <f t="shared" si="13"/>
        <v>52.6</v>
      </c>
      <c r="X41" s="159">
        <f>VLOOKUP(R41,'Basisreihen Destatis 2024 B.''21'!$B$7:$I$95,3,FALSE)</f>
        <v>65.099999999999994</v>
      </c>
      <c r="Y41" s="159"/>
      <c r="Z41" s="159">
        <f t="shared" si="14"/>
        <v>65.099999999999994</v>
      </c>
      <c r="AA41" s="159"/>
      <c r="AB41" s="159">
        <f t="shared" si="15"/>
        <v>65.099999999999994</v>
      </c>
      <c r="AC41" s="160">
        <f t="shared" si="16"/>
        <v>60.1</v>
      </c>
      <c r="AD41" s="156">
        <f t="shared" si="20"/>
        <v>2.1646999999999998</v>
      </c>
      <c r="AF41" s="161">
        <v>1999</v>
      </c>
      <c r="AG41" s="158">
        <f>VLOOKUP(AF41,'Basisreihen Destatis 2024 B.''21'!$B$7:$I$95,6,FALSE)</f>
        <v>69.400000000000006</v>
      </c>
      <c r="AH41" s="159"/>
      <c r="AI41" s="160">
        <f t="shared" si="17"/>
        <v>69.400000000000006</v>
      </c>
      <c r="AJ41" s="156">
        <f t="shared" si="21"/>
        <v>1.8472999999999999</v>
      </c>
    </row>
    <row r="42" spans="2:36" x14ac:dyDescent="0.2">
      <c r="B42" s="182">
        <v>1998</v>
      </c>
      <c r="C42" s="153">
        <f>VLOOKUP(B42,'Basisreihen Destatis 2024 B.''21'!$B$7:$I$95,2,FALSE)</f>
        <v>59.1</v>
      </c>
      <c r="D42" s="154"/>
      <c r="E42" s="154">
        <f t="shared" si="9"/>
        <v>59.1</v>
      </c>
      <c r="F42" s="154"/>
      <c r="G42" s="155">
        <f t="shared" si="10"/>
        <v>59.1</v>
      </c>
      <c r="H42" s="156">
        <f t="shared" si="18"/>
        <v>2.2115</v>
      </c>
      <c r="J42" s="161">
        <v>1998</v>
      </c>
      <c r="K42" s="153">
        <f>VLOOKUP(J42,'Basisreihen Destatis 2024 B.''21'!$B$7:$I$95,3,FALSE)</f>
        <v>65.400000000000006</v>
      </c>
      <c r="L42" s="154"/>
      <c r="M42" s="154">
        <f t="shared" si="11"/>
        <v>65.400000000000006</v>
      </c>
      <c r="N42" s="154"/>
      <c r="O42" s="155">
        <f t="shared" si="12"/>
        <v>65.400000000000006</v>
      </c>
      <c r="P42" s="156">
        <f t="shared" si="19"/>
        <v>2.0061</v>
      </c>
      <c r="Q42" s="162"/>
      <c r="R42" s="161">
        <v>1998</v>
      </c>
      <c r="S42" s="159"/>
      <c r="T42" s="159">
        <f>VLOOKUP(R42,'Basisreihen Destatis 2024 B.''21'!$K$7:$R$91,3,FALSE)</f>
        <v>96.4</v>
      </c>
      <c r="U42" s="159">
        <f t="shared" si="22"/>
        <v>54.4</v>
      </c>
      <c r="V42" s="159"/>
      <c r="W42" s="159">
        <f t="shared" si="13"/>
        <v>54.4</v>
      </c>
      <c r="X42" s="159">
        <f>VLOOKUP(R42,'Basisreihen Destatis 2024 B.''21'!$B$7:$I$95,3,FALSE)</f>
        <v>65.400000000000006</v>
      </c>
      <c r="Y42" s="159"/>
      <c r="Z42" s="159">
        <f t="shared" si="14"/>
        <v>65.400000000000006</v>
      </c>
      <c r="AA42" s="159"/>
      <c r="AB42" s="159">
        <f t="shared" si="15"/>
        <v>65.400000000000006</v>
      </c>
      <c r="AC42" s="160">
        <f t="shared" si="16"/>
        <v>61</v>
      </c>
      <c r="AD42" s="156">
        <f t="shared" si="20"/>
        <v>2.1328</v>
      </c>
      <c r="AF42" s="161">
        <v>1998</v>
      </c>
      <c r="AG42" s="158">
        <f>VLOOKUP(AF42,'Basisreihen Destatis 2024 B.''21'!$B$7:$I$95,6,FALSE)</f>
        <v>70.5</v>
      </c>
      <c r="AH42" s="159"/>
      <c r="AI42" s="160">
        <f t="shared" si="17"/>
        <v>70.5</v>
      </c>
      <c r="AJ42" s="156">
        <f t="shared" si="21"/>
        <v>1.8184</v>
      </c>
    </row>
    <row r="43" spans="2:36" x14ac:dyDescent="0.2">
      <c r="B43" s="182">
        <v>1997</v>
      </c>
      <c r="C43" s="153">
        <f>VLOOKUP(B43,'Basisreihen Destatis 2024 B.''21'!$B$7:$I$95,2,FALSE)</f>
        <v>59.4</v>
      </c>
      <c r="D43" s="154"/>
      <c r="E43" s="154">
        <f t="shared" si="9"/>
        <v>59.4</v>
      </c>
      <c r="F43" s="154"/>
      <c r="G43" s="155">
        <f t="shared" si="10"/>
        <v>59.4</v>
      </c>
      <c r="H43" s="156">
        <f t="shared" si="18"/>
        <v>2.2002999999999999</v>
      </c>
      <c r="J43" s="161">
        <v>1997</v>
      </c>
      <c r="K43" s="153">
        <f>VLOOKUP(J43,'Basisreihen Destatis 2024 B.''21'!$B$7:$I$95,3,FALSE)</f>
        <v>66.599999999999994</v>
      </c>
      <c r="L43" s="154"/>
      <c r="M43" s="154">
        <f t="shared" si="11"/>
        <v>66.599999999999994</v>
      </c>
      <c r="N43" s="154"/>
      <c r="O43" s="155">
        <f t="shared" si="12"/>
        <v>66.599999999999994</v>
      </c>
      <c r="P43" s="156">
        <f t="shared" si="19"/>
        <v>1.97</v>
      </c>
      <c r="Q43" s="162"/>
      <c r="R43" s="161">
        <v>1997</v>
      </c>
      <c r="S43" s="159"/>
      <c r="T43" s="159">
        <f>VLOOKUP(R43,'Basisreihen Destatis 2024 B.''21'!$K$7:$R$91,3,FALSE)</f>
        <v>94.5</v>
      </c>
      <c r="U43" s="159">
        <f t="shared" si="22"/>
        <v>53.3</v>
      </c>
      <c r="V43" s="159"/>
      <c r="W43" s="159">
        <f t="shared" si="13"/>
        <v>53.3</v>
      </c>
      <c r="X43" s="159">
        <f>VLOOKUP(R43,'Basisreihen Destatis 2024 B.''21'!$B$7:$I$95,3,FALSE)</f>
        <v>66.599999999999994</v>
      </c>
      <c r="Y43" s="159"/>
      <c r="Z43" s="159">
        <f t="shared" si="14"/>
        <v>66.599999999999994</v>
      </c>
      <c r="AA43" s="159"/>
      <c r="AB43" s="159">
        <f t="shared" si="15"/>
        <v>66.599999999999994</v>
      </c>
      <c r="AC43" s="160">
        <f t="shared" si="16"/>
        <v>61.3</v>
      </c>
      <c r="AD43" s="156">
        <f t="shared" si="20"/>
        <v>2.1223000000000001</v>
      </c>
      <c r="AF43" s="161">
        <v>1997</v>
      </c>
      <c r="AG43" s="158">
        <f>VLOOKUP(AF43,'Basisreihen Destatis 2024 B.''21'!$B$7:$I$95,6,FALSE)</f>
        <v>70.5</v>
      </c>
      <c r="AH43" s="159"/>
      <c r="AI43" s="160">
        <f t="shared" si="17"/>
        <v>70.5</v>
      </c>
      <c r="AJ43" s="156">
        <f t="shared" si="21"/>
        <v>1.8184</v>
      </c>
    </row>
    <row r="44" spans="2:36" x14ac:dyDescent="0.2">
      <c r="B44" s="182">
        <v>1996</v>
      </c>
      <c r="C44" s="153">
        <f>VLOOKUP(B44,'Basisreihen Destatis 2024 B.''21'!$B$7:$I$95,2,FALSE)</f>
        <v>59.8</v>
      </c>
      <c r="D44" s="154"/>
      <c r="E44" s="154">
        <f t="shared" si="9"/>
        <v>59.8</v>
      </c>
      <c r="F44" s="154"/>
      <c r="G44" s="155">
        <f t="shared" si="10"/>
        <v>59.8</v>
      </c>
      <c r="H44" s="156">
        <f t="shared" si="18"/>
        <v>2.1856</v>
      </c>
      <c r="J44" s="161">
        <v>1996</v>
      </c>
      <c r="K44" s="153">
        <f>VLOOKUP(J44,'Basisreihen Destatis 2024 B.''21'!$B$7:$I$95,3,FALSE)</f>
        <v>67.8</v>
      </c>
      <c r="L44" s="154"/>
      <c r="M44" s="154">
        <f t="shared" si="11"/>
        <v>67.8</v>
      </c>
      <c r="N44" s="154"/>
      <c r="O44" s="155">
        <f t="shared" si="12"/>
        <v>67.8</v>
      </c>
      <c r="P44" s="156">
        <f t="shared" si="19"/>
        <v>1.9351</v>
      </c>
      <c r="Q44" s="162"/>
      <c r="R44" s="161">
        <v>1996</v>
      </c>
      <c r="S44" s="159"/>
      <c r="T44" s="159">
        <f>VLOOKUP(R44,'Basisreihen Destatis 2024 B.''21'!$K$7:$R$91,3,FALSE)</f>
        <v>94.9</v>
      </c>
      <c r="U44" s="159">
        <f t="shared" si="22"/>
        <v>53.5</v>
      </c>
      <c r="V44" s="159"/>
      <c r="W44" s="159">
        <f t="shared" si="13"/>
        <v>53.5</v>
      </c>
      <c r="X44" s="159">
        <f>VLOOKUP(R44,'Basisreihen Destatis 2024 B.''21'!$B$7:$I$95,3,FALSE)</f>
        <v>67.8</v>
      </c>
      <c r="Y44" s="159"/>
      <c r="Z44" s="159">
        <f t="shared" si="14"/>
        <v>67.8</v>
      </c>
      <c r="AA44" s="159"/>
      <c r="AB44" s="159">
        <f t="shared" si="15"/>
        <v>67.8</v>
      </c>
      <c r="AC44" s="160">
        <f t="shared" si="16"/>
        <v>62.1</v>
      </c>
      <c r="AD44" s="156">
        <f t="shared" si="20"/>
        <v>2.0950000000000002</v>
      </c>
      <c r="AF44" s="161">
        <v>1996</v>
      </c>
      <c r="AG44" s="158">
        <f>VLOOKUP(AF44,'Basisreihen Destatis 2024 B.''21'!$B$7:$I$95,6,FALSE)</f>
        <v>69.7</v>
      </c>
      <c r="AH44" s="159"/>
      <c r="AI44" s="160">
        <f t="shared" si="17"/>
        <v>69.7</v>
      </c>
      <c r="AJ44" s="156">
        <f t="shared" si="21"/>
        <v>1.8392999999999999</v>
      </c>
    </row>
    <row r="45" spans="2:36" x14ac:dyDescent="0.2">
      <c r="B45" s="182">
        <v>1995</v>
      </c>
      <c r="C45" s="153">
        <f>VLOOKUP(B45,'Basisreihen Destatis 2024 B.''21'!$B$7:$I$95,2,FALSE)</f>
        <v>59.6</v>
      </c>
      <c r="D45" s="154"/>
      <c r="E45" s="154">
        <f t="shared" si="9"/>
        <v>59.6</v>
      </c>
      <c r="F45" s="154"/>
      <c r="G45" s="155">
        <f t="shared" si="10"/>
        <v>59.6</v>
      </c>
      <c r="H45" s="156">
        <f t="shared" si="18"/>
        <v>2.1930000000000001</v>
      </c>
      <c r="J45" s="161">
        <v>1995</v>
      </c>
      <c r="K45" s="153">
        <f>VLOOKUP(J45,'Basisreihen Destatis 2024 B.''21'!$B$7:$I$95,3,FALSE)</f>
        <v>69</v>
      </c>
      <c r="L45" s="154"/>
      <c r="M45" s="154">
        <f t="shared" si="11"/>
        <v>69</v>
      </c>
      <c r="N45" s="154"/>
      <c r="O45" s="155">
        <f t="shared" si="12"/>
        <v>69</v>
      </c>
      <c r="P45" s="156">
        <f t="shared" si="19"/>
        <v>1.9014</v>
      </c>
      <c r="Q45" s="162"/>
      <c r="R45" s="161">
        <v>1995</v>
      </c>
      <c r="S45" s="159"/>
      <c r="T45" s="159">
        <f>VLOOKUP(R45,'Basisreihen Destatis 2024 B.''21'!$K$7:$R$91,3,FALSE)</f>
        <v>97.8</v>
      </c>
      <c r="U45" s="159">
        <f t="shared" si="22"/>
        <v>55.2</v>
      </c>
      <c r="V45" s="159"/>
      <c r="W45" s="159">
        <f t="shared" si="13"/>
        <v>55.2</v>
      </c>
      <c r="X45" s="159">
        <f>VLOOKUP(R45,'Basisreihen Destatis 2024 B.''21'!$B$7:$I$95,3,FALSE)</f>
        <v>69</v>
      </c>
      <c r="Y45" s="159"/>
      <c r="Z45" s="159">
        <f t="shared" si="14"/>
        <v>69</v>
      </c>
      <c r="AA45" s="159"/>
      <c r="AB45" s="159">
        <f t="shared" si="15"/>
        <v>69</v>
      </c>
      <c r="AC45" s="160">
        <f t="shared" si="16"/>
        <v>63.5</v>
      </c>
      <c r="AD45" s="156">
        <f t="shared" si="20"/>
        <v>2.0488</v>
      </c>
      <c r="AF45" s="161">
        <v>1995</v>
      </c>
      <c r="AG45" s="158">
        <f>VLOOKUP(AF45,'Basisreihen Destatis 2024 B.''21'!$B$7:$I$95,6,FALSE)</f>
        <v>70.900000000000006</v>
      </c>
      <c r="AH45" s="159"/>
      <c r="AI45" s="160">
        <f t="shared" si="17"/>
        <v>70.900000000000006</v>
      </c>
      <c r="AJ45" s="156">
        <f t="shared" si="21"/>
        <v>1.8082</v>
      </c>
    </row>
    <row r="46" spans="2:36" x14ac:dyDescent="0.2">
      <c r="B46" s="182">
        <v>1994</v>
      </c>
      <c r="C46" s="153">
        <f>VLOOKUP(B46,'Basisreihen Destatis 2024 B.''21'!$B$7:$I$95,2,FALSE)</f>
        <v>58.3</v>
      </c>
      <c r="D46" s="154"/>
      <c r="E46" s="154">
        <f t="shared" si="9"/>
        <v>58.3</v>
      </c>
      <c r="F46" s="154"/>
      <c r="G46" s="155">
        <f t="shared" si="10"/>
        <v>58.3</v>
      </c>
      <c r="H46" s="156">
        <f t="shared" si="18"/>
        <v>2.2418999999999998</v>
      </c>
      <c r="J46" s="161">
        <v>1994</v>
      </c>
      <c r="K46" s="153">
        <f>VLOOKUP(J46,'Basisreihen Destatis 2024 B.''21'!$B$7:$I$95,3,FALSE)</f>
        <v>68.3</v>
      </c>
      <c r="L46" s="154"/>
      <c r="M46" s="154">
        <f t="shared" si="11"/>
        <v>68.3</v>
      </c>
      <c r="N46" s="154"/>
      <c r="O46" s="155">
        <f t="shared" si="12"/>
        <v>68.3</v>
      </c>
      <c r="P46" s="156">
        <f t="shared" si="19"/>
        <v>1.9209000000000001</v>
      </c>
      <c r="Q46" s="162"/>
      <c r="R46" s="161">
        <v>1994</v>
      </c>
      <c r="S46" s="159"/>
      <c r="T46" s="159">
        <f>VLOOKUP(R46,'Basisreihen Destatis 2024 B.''21'!$K$7:$R$91,3,FALSE)</f>
        <v>88.7</v>
      </c>
      <c r="U46" s="159">
        <f t="shared" si="22"/>
        <v>50</v>
      </c>
      <c r="V46" s="159"/>
      <c r="W46" s="159">
        <f t="shared" si="13"/>
        <v>50</v>
      </c>
      <c r="X46" s="159">
        <f>VLOOKUP(R46,'Basisreihen Destatis 2024 B.''21'!$B$7:$I$95,3,FALSE)</f>
        <v>68.3</v>
      </c>
      <c r="Y46" s="159"/>
      <c r="Z46" s="159">
        <f t="shared" si="14"/>
        <v>68.3</v>
      </c>
      <c r="AA46" s="159"/>
      <c r="AB46" s="159">
        <f t="shared" si="15"/>
        <v>68.3</v>
      </c>
      <c r="AC46" s="160">
        <f t="shared" si="16"/>
        <v>61</v>
      </c>
      <c r="AD46" s="156">
        <f t="shared" si="20"/>
        <v>2.1328</v>
      </c>
      <c r="AF46" s="161">
        <v>1994</v>
      </c>
      <c r="AG46" s="158">
        <f>VLOOKUP(AF46,'Basisreihen Destatis 2024 B.''21'!$B$7:$I$95,6,FALSE)</f>
        <v>69.599999999999994</v>
      </c>
      <c r="AH46" s="159"/>
      <c r="AI46" s="160">
        <f t="shared" si="17"/>
        <v>69.599999999999994</v>
      </c>
      <c r="AJ46" s="156">
        <f t="shared" si="21"/>
        <v>1.8420000000000001</v>
      </c>
    </row>
    <row r="47" spans="2:36" x14ac:dyDescent="0.2">
      <c r="B47" s="182">
        <v>1993</v>
      </c>
      <c r="C47" s="153">
        <f>VLOOKUP(B47,'Basisreihen Destatis 2024 B.''21'!$B$7:$I$95,2,FALSE)</f>
        <v>57.1</v>
      </c>
      <c r="D47" s="154"/>
      <c r="E47" s="154">
        <f t="shared" si="9"/>
        <v>57.1</v>
      </c>
      <c r="F47" s="154"/>
      <c r="G47" s="155">
        <f t="shared" si="10"/>
        <v>57.1</v>
      </c>
      <c r="H47" s="156">
        <f t="shared" si="18"/>
        <v>2.2890000000000001</v>
      </c>
      <c r="J47" s="161">
        <v>1993</v>
      </c>
      <c r="K47" s="153">
        <f>VLOOKUP(J47,'Basisreihen Destatis 2024 B.''21'!$B$7:$I$95,3,FALSE)</f>
        <v>67.599999999999994</v>
      </c>
      <c r="L47" s="154"/>
      <c r="M47" s="154">
        <f t="shared" si="11"/>
        <v>67.599999999999994</v>
      </c>
      <c r="N47" s="154"/>
      <c r="O47" s="155">
        <f t="shared" si="12"/>
        <v>67.599999999999994</v>
      </c>
      <c r="P47" s="156">
        <f t="shared" si="19"/>
        <v>1.9408000000000001</v>
      </c>
      <c r="Q47" s="162"/>
      <c r="R47" s="161">
        <v>1993</v>
      </c>
      <c r="S47" s="159"/>
      <c r="T47" s="159">
        <f>VLOOKUP(R47,'Basisreihen Destatis 2024 B.''21'!$K$7:$R$91,3,FALSE)</f>
        <v>87.7</v>
      </c>
      <c r="U47" s="159">
        <f t="shared" si="22"/>
        <v>49.5</v>
      </c>
      <c r="V47" s="159"/>
      <c r="W47" s="159">
        <f t="shared" si="13"/>
        <v>49.5</v>
      </c>
      <c r="X47" s="159">
        <f>VLOOKUP(R47,'Basisreihen Destatis 2024 B.''21'!$B$7:$I$95,3,FALSE)</f>
        <v>67.599999999999994</v>
      </c>
      <c r="Y47" s="159"/>
      <c r="Z47" s="159">
        <f t="shared" si="14"/>
        <v>67.599999999999994</v>
      </c>
      <c r="AA47" s="159"/>
      <c r="AB47" s="159">
        <f t="shared" si="15"/>
        <v>67.599999999999994</v>
      </c>
      <c r="AC47" s="160">
        <f t="shared" si="16"/>
        <v>60.4</v>
      </c>
      <c r="AD47" s="156">
        <f t="shared" si="20"/>
        <v>2.1539999999999999</v>
      </c>
      <c r="AF47" s="161">
        <v>1993</v>
      </c>
      <c r="AG47" s="158">
        <f>VLOOKUP(AF47,'Basisreihen Destatis 2024 B.''21'!$B$7:$I$95,6,FALSE)</f>
        <v>69.400000000000006</v>
      </c>
      <c r="AH47" s="159"/>
      <c r="AI47" s="160">
        <f t="shared" si="17"/>
        <v>69.400000000000006</v>
      </c>
      <c r="AJ47" s="156">
        <f t="shared" si="21"/>
        <v>1.8472999999999999</v>
      </c>
    </row>
    <row r="48" spans="2:36" x14ac:dyDescent="0.2">
      <c r="B48" s="182">
        <v>1992</v>
      </c>
      <c r="C48" s="153">
        <f>VLOOKUP(B48,'Basisreihen Destatis 2024 B.''21'!$B$7:$I$95,2,FALSE)</f>
        <v>55.2</v>
      </c>
      <c r="D48" s="154"/>
      <c r="E48" s="154">
        <f t="shared" si="9"/>
        <v>55.2</v>
      </c>
      <c r="F48" s="154"/>
      <c r="G48" s="155">
        <f t="shared" si="10"/>
        <v>55.2</v>
      </c>
      <c r="H48" s="156">
        <f t="shared" si="18"/>
        <v>2.3677999999999999</v>
      </c>
      <c r="J48" s="161">
        <v>1992</v>
      </c>
      <c r="K48" s="153">
        <f>VLOOKUP(J48,'Basisreihen Destatis 2024 B.''21'!$B$7:$I$95,3,FALSE)</f>
        <v>65.7</v>
      </c>
      <c r="L48" s="154"/>
      <c r="M48" s="154">
        <f t="shared" si="11"/>
        <v>65.7</v>
      </c>
      <c r="N48" s="154"/>
      <c r="O48" s="155">
        <f t="shared" si="12"/>
        <v>65.7</v>
      </c>
      <c r="P48" s="156">
        <f t="shared" si="19"/>
        <v>1.9970000000000001</v>
      </c>
      <c r="Q48" s="162"/>
      <c r="R48" s="161">
        <v>1992</v>
      </c>
      <c r="S48" s="159"/>
      <c r="T48" s="159">
        <f>VLOOKUP(R48,'Basisreihen Destatis 2024 B.''21'!$K$7:$R$91,3,FALSE)</f>
        <v>97.2</v>
      </c>
      <c r="U48" s="159">
        <f t="shared" si="22"/>
        <v>54.8</v>
      </c>
      <c r="V48" s="159"/>
      <c r="W48" s="159">
        <f t="shared" si="13"/>
        <v>54.8</v>
      </c>
      <c r="X48" s="159">
        <f>VLOOKUP(R48,'Basisreihen Destatis 2024 B.''21'!$B$7:$I$95,3,FALSE)</f>
        <v>65.7</v>
      </c>
      <c r="Y48" s="159"/>
      <c r="Z48" s="159">
        <f t="shared" si="14"/>
        <v>65.7</v>
      </c>
      <c r="AA48" s="159"/>
      <c r="AB48" s="159">
        <f t="shared" si="15"/>
        <v>65.7</v>
      </c>
      <c r="AC48" s="160">
        <f t="shared" si="16"/>
        <v>61.3</v>
      </c>
      <c r="AD48" s="156">
        <f t="shared" si="20"/>
        <v>2.1223000000000001</v>
      </c>
      <c r="AF48" s="161">
        <v>1992</v>
      </c>
      <c r="AG48" s="158">
        <f>VLOOKUP(AF48,'Basisreihen Destatis 2024 B.''21'!$B$7:$I$95,6,FALSE)</f>
        <v>69.400000000000006</v>
      </c>
      <c r="AH48" s="159"/>
      <c r="AI48" s="160">
        <f t="shared" si="17"/>
        <v>69.400000000000006</v>
      </c>
      <c r="AJ48" s="156">
        <f t="shared" si="21"/>
        <v>1.8472999999999999</v>
      </c>
    </row>
    <row r="49" spans="2:36" x14ac:dyDescent="0.2">
      <c r="B49" s="182">
        <v>1991</v>
      </c>
      <c r="C49" s="153">
        <f>VLOOKUP(B49,'Basisreihen Destatis 2024 B.''21'!$B$7:$I$95,2,FALSE)</f>
        <v>52</v>
      </c>
      <c r="D49" s="154"/>
      <c r="E49" s="154">
        <f t="shared" si="9"/>
        <v>52</v>
      </c>
      <c r="F49" s="154"/>
      <c r="G49" s="155">
        <f t="shared" si="10"/>
        <v>52</v>
      </c>
      <c r="H49" s="156">
        <f t="shared" si="18"/>
        <v>2.5135000000000001</v>
      </c>
      <c r="J49" s="161">
        <v>1991</v>
      </c>
      <c r="K49" s="153">
        <f>VLOOKUP(J49,'Basisreihen Destatis 2024 B.''21'!$B$7:$I$95,3,FALSE)</f>
        <v>61.7</v>
      </c>
      <c r="L49" s="154"/>
      <c r="M49" s="154">
        <f t="shared" si="11"/>
        <v>61.7</v>
      </c>
      <c r="N49" s="154"/>
      <c r="O49" s="155">
        <f t="shared" si="12"/>
        <v>61.7</v>
      </c>
      <c r="P49" s="156">
        <f t="shared" si="19"/>
        <v>2.1263999999999998</v>
      </c>
      <c r="Q49" s="162"/>
      <c r="R49" s="161">
        <v>1991</v>
      </c>
      <c r="S49" s="159"/>
      <c r="T49" s="159">
        <f>VLOOKUP(R49,'Basisreihen Destatis 2024 B.''21'!$K$7:$R$91,3,FALSE)</f>
        <v>97.5</v>
      </c>
      <c r="U49" s="159">
        <f t="shared" si="22"/>
        <v>55</v>
      </c>
      <c r="V49" s="159"/>
      <c r="W49" s="159">
        <f t="shared" si="13"/>
        <v>55</v>
      </c>
      <c r="X49" s="159">
        <f>VLOOKUP(R49,'Basisreihen Destatis 2024 B.''21'!$B$7:$I$95,3,FALSE)</f>
        <v>61.7</v>
      </c>
      <c r="Y49" s="159"/>
      <c r="Z49" s="159">
        <f t="shared" si="14"/>
        <v>61.7</v>
      </c>
      <c r="AA49" s="159"/>
      <c r="AB49" s="159">
        <f t="shared" si="15"/>
        <v>61.7</v>
      </c>
      <c r="AC49" s="160">
        <f t="shared" si="16"/>
        <v>59</v>
      </c>
      <c r="AD49" s="156">
        <f t="shared" si="20"/>
        <v>2.2050999999999998</v>
      </c>
      <c r="AF49" s="161">
        <v>1991</v>
      </c>
      <c r="AG49" s="158">
        <f>VLOOKUP(AF49,'Basisreihen Destatis 2024 B.''21'!$B$7:$I$95,6,FALSE)</f>
        <v>68.400000000000006</v>
      </c>
      <c r="AH49" s="159"/>
      <c r="AI49" s="160">
        <f t="shared" si="17"/>
        <v>68.400000000000006</v>
      </c>
      <c r="AJ49" s="156">
        <f t="shared" si="21"/>
        <v>1.8743000000000001</v>
      </c>
    </row>
    <row r="50" spans="2:36" x14ac:dyDescent="0.2">
      <c r="B50" s="182">
        <v>1990</v>
      </c>
      <c r="C50" s="153">
        <f>VLOOKUP(B50,'Basisreihen Destatis 2024 B.''21'!$B$7:$I$95,2,FALSE)</f>
        <v>48.9</v>
      </c>
      <c r="D50" s="154"/>
      <c r="E50" s="154">
        <f t="shared" si="9"/>
        <v>48.9</v>
      </c>
      <c r="F50" s="154"/>
      <c r="G50" s="155">
        <f t="shared" si="10"/>
        <v>48.9</v>
      </c>
      <c r="H50" s="156">
        <f t="shared" si="18"/>
        <v>2.6728000000000001</v>
      </c>
      <c r="J50" s="161">
        <v>1990</v>
      </c>
      <c r="K50" s="153">
        <f>VLOOKUP(J50,'Basisreihen Destatis 2024 B.''21'!$B$7:$I$95,3,FALSE)</f>
        <v>57.5</v>
      </c>
      <c r="L50" s="154"/>
      <c r="M50" s="154">
        <f t="shared" si="11"/>
        <v>57.5</v>
      </c>
      <c r="N50" s="154"/>
      <c r="O50" s="155">
        <f t="shared" si="12"/>
        <v>57.5</v>
      </c>
      <c r="P50" s="156">
        <f t="shared" si="19"/>
        <v>2.2816999999999998</v>
      </c>
      <c r="Q50" s="162"/>
      <c r="R50" s="161">
        <v>1990</v>
      </c>
      <c r="S50" s="159"/>
      <c r="T50" s="159">
        <f>VLOOKUP(R50,'Basisreihen Destatis 2024 B.''21'!$K$7:$R$91,3,FALSE)</f>
        <v>98.2</v>
      </c>
      <c r="U50" s="159">
        <f t="shared" si="22"/>
        <v>55.4</v>
      </c>
      <c r="V50" s="159"/>
      <c r="W50" s="159">
        <f t="shared" si="13"/>
        <v>55.4</v>
      </c>
      <c r="X50" s="159">
        <f>VLOOKUP(R50,'Basisreihen Destatis 2024 B.''21'!$B$7:$I$95,3,FALSE)</f>
        <v>57.5</v>
      </c>
      <c r="Y50" s="159"/>
      <c r="Z50" s="159">
        <f t="shared" si="14"/>
        <v>57.5</v>
      </c>
      <c r="AA50" s="159"/>
      <c r="AB50" s="159">
        <f t="shared" si="15"/>
        <v>57.5</v>
      </c>
      <c r="AC50" s="160">
        <f t="shared" si="16"/>
        <v>56.7</v>
      </c>
      <c r="AD50" s="156">
        <f t="shared" si="20"/>
        <v>2.2945000000000002</v>
      </c>
      <c r="AF50" s="161">
        <v>1990</v>
      </c>
      <c r="AG50" s="158">
        <f>VLOOKUP(AF50,'Basisreihen Destatis 2024 B.''21'!$B$7:$I$95,6,FALSE)</f>
        <v>66.900000000000006</v>
      </c>
      <c r="AH50" s="159"/>
      <c r="AI50" s="160">
        <f t="shared" si="17"/>
        <v>66.900000000000006</v>
      </c>
      <c r="AJ50" s="156">
        <f t="shared" si="21"/>
        <v>1.9162999999999999</v>
      </c>
    </row>
    <row r="51" spans="2:36" x14ac:dyDescent="0.2">
      <c r="B51" s="182">
        <v>1989</v>
      </c>
      <c r="C51" s="153">
        <f>VLOOKUP(B51,'Basisreihen Destatis 2024 B.''21'!$B$7:$I$95,2,FALSE)</f>
        <v>46.1</v>
      </c>
      <c r="D51" s="154"/>
      <c r="E51" s="154">
        <f t="shared" si="9"/>
        <v>46.1</v>
      </c>
      <c r="F51" s="154"/>
      <c r="G51" s="155">
        <f t="shared" si="10"/>
        <v>46.1</v>
      </c>
      <c r="H51" s="156">
        <f t="shared" si="18"/>
        <v>2.8351000000000002</v>
      </c>
      <c r="J51" s="161">
        <v>1989</v>
      </c>
      <c r="K51" s="153">
        <f>VLOOKUP(J51,'Basisreihen Destatis 2024 B.''21'!$B$7:$I$95,3,FALSE)</f>
        <v>53.8</v>
      </c>
      <c r="L51" s="154"/>
      <c r="M51" s="154">
        <f t="shared" si="11"/>
        <v>53.8</v>
      </c>
      <c r="N51" s="154"/>
      <c r="O51" s="155">
        <f t="shared" si="12"/>
        <v>53.8</v>
      </c>
      <c r="P51" s="156">
        <f t="shared" si="19"/>
        <v>2.4386999999999999</v>
      </c>
      <c r="Q51" s="162"/>
      <c r="R51" s="161">
        <v>1989</v>
      </c>
      <c r="S51" s="159"/>
      <c r="T51" s="159">
        <f>VLOOKUP(R51,'Basisreihen Destatis 2024 B.''21'!$K$7:$R$91,3,FALSE)</f>
        <v>97.1</v>
      </c>
      <c r="U51" s="159">
        <f t="shared" si="22"/>
        <v>54.8</v>
      </c>
      <c r="V51" s="159"/>
      <c r="W51" s="159">
        <f t="shared" si="13"/>
        <v>54.8</v>
      </c>
      <c r="X51" s="159">
        <f>VLOOKUP(R51,'Basisreihen Destatis 2024 B.''21'!$B$7:$I$95,3,FALSE)</f>
        <v>53.8</v>
      </c>
      <c r="Y51" s="159"/>
      <c r="Z51" s="159">
        <f t="shared" si="14"/>
        <v>53.8</v>
      </c>
      <c r="AA51" s="159"/>
      <c r="AB51" s="159">
        <f t="shared" si="15"/>
        <v>53.8</v>
      </c>
      <c r="AC51" s="160">
        <f t="shared" si="16"/>
        <v>54.2</v>
      </c>
      <c r="AD51" s="156">
        <f t="shared" si="20"/>
        <v>2.4003999999999999</v>
      </c>
      <c r="AF51" s="161">
        <v>1989</v>
      </c>
      <c r="AG51" s="158">
        <f>VLOOKUP(AF51,'Basisreihen Destatis 2024 B.''21'!$B$7:$I$95,6,FALSE)</f>
        <v>65.900000000000006</v>
      </c>
      <c r="AH51" s="159"/>
      <c r="AI51" s="160">
        <f t="shared" si="17"/>
        <v>65.900000000000006</v>
      </c>
      <c r="AJ51" s="156">
        <f t="shared" si="21"/>
        <v>1.9454</v>
      </c>
    </row>
    <row r="52" spans="2:36" x14ac:dyDescent="0.2">
      <c r="B52" s="182">
        <v>1988</v>
      </c>
      <c r="C52" s="153">
        <f>VLOOKUP(B52,'Basisreihen Destatis 2024 B.''21'!$B$7:$I$95,2,FALSE)</f>
        <v>44.6</v>
      </c>
      <c r="D52" s="154"/>
      <c r="E52" s="154">
        <f t="shared" si="9"/>
        <v>44.6</v>
      </c>
      <c r="F52" s="154"/>
      <c r="G52" s="155">
        <f t="shared" si="10"/>
        <v>44.6</v>
      </c>
      <c r="H52" s="156">
        <f t="shared" si="18"/>
        <v>2.9304999999999999</v>
      </c>
      <c r="J52" s="161">
        <v>1988</v>
      </c>
      <c r="K52" s="153">
        <f>VLOOKUP(J52,'Basisreihen Destatis 2024 B.''21'!$B$7:$I$95,3,FALSE)</f>
        <v>52.3</v>
      </c>
      <c r="L52" s="154"/>
      <c r="M52" s="154">
        <f t="shared" si="11"/>
        <v>52.3</v>
      </c>
      <c r="N52" s="154"/>
      <c r="O52" s="155">
        <f t="shared" si="12"/>
        <v>52.3</v>
      </c>
      <c r="P52" s="156">
        <f t="shared" si="19"/>
        <v>2.5085999999999999</v>
      </c>
      <c r="Q52" s="162"/>
      <c r="R52" s="161">
        <v>1988</v>
      </c>
      <c r="S52" s="159"/>
      <c r="T52" s="159">
        <f>VLOOKUP(R52,'Basisreihen Destatis 2024 B.''21'!$K$7:$R$91,3,FALSE)</f>
        <v>92.7</v>
      </c>
      <c r="U52" s="159">
        <f t="shared" si="22"/>
        <v>52.3</v>
      </c>
      <c r="V52" s="159"/>
      <c r="W52" s="159">
        <f t="shared" si="13"/>
        <v>52.3</v>
      </c>
      <c r="X52" s="159">
        <f>VLOOKUP(R52,'Basisreihen Destatis 2024 B.''21'!$B$7:$I$95,3,FALSE)</f>
        <v>52.3</v>
      </c>
      <c r="Y52" s="159"/>
      <c r="Z52" s="159">
        <f t="shared" si="14"/>
        <v>52.3</v>
      </c>
      <c r="AA52" s="159"/>
      <c r="AB52" s="159">
        <f t="shared" si="15"/>
        <v>52.3</v>
      </c>
      <c r="AC52" s="160">
        <f t="shared" si="16"/>
        <v>52.3</v>
      </c>
      <c r="AD52" s="156">
        <f t="shared" si="20"/>
        <v>2.4876</v>
      </c>
      <c r="AF52" s="161">
        <v>1988</v>
      </c>
      <c r="AG52" s="158">
        <f>VLOOKUP(AF52,'Basisreihen Destatis 2024 B.''21'!$B$7:$I$95,6,FALSE)</f>
        <v>64.2</v>
      </c>
      <c r="AH52" s="159"/>
      <c r="AI52" s="160">
        <f t="shared" si="17"/>
        <v>64.2</v>
      </c>
      <c r="AJ52" s="156">
        <f t="shared" si="21"/>
        <v>1.9968999999999999</v>
      </c>
    </row>
    <row r="53" spans="2:36" x14ac:dyDescent="0.2">
      <c r="B53" s="182">
        <v>1987</v>
      </c>
      <c r="C53" s="153">
        <f>VLOOKUP(B53,'Basisreihen Destatis 2024 B.''21'!$B$7:$I$95,2,FALSE)</f>
        <v>43.6</v>
      </c>
      <c r="D53" s="154"/>
      <c r="E53" s="154">
        <f t="shared" si="9"/>
        <v>43.6</v>
      </c>
      <c r="F53" s="154"/>
      <c r="G53" s="155">
        <f t="shared" si="10"/>
        <v>43.6</v>
      </c>
      <c r="H53" s="156">
        <f t="shared" si="18"/>
        <v>2.9977</v>
      </c>
      <c r="J53" s="161">
        <v>1987</v>
      </c>
      <c r="K53" s="153">
        <f>VLOOKUP(J53,'Basisreihen Destatis 2024 B.''21'!$B$7:$I$95,3,FALSE)</f>
        <v>51.5</v>
      </c>
      <c r="L53" s="154"/>
      <c r="M53" s="154">
        <f t="shared" si="11"/>
        <v>51.5</v>
      </c>
      <c r="N53" s="154"/>
      <c r="O53" s="155">
        <f t="shared" si="12"/>
        <v>51.5</v>
      </c>
      <c r="P53" s="156">
        <f t="shared" si="19"/>
        <v>2.5476000000000001</v>
      </c>
      <c r="Q53" s="162"/>
      <c r="R53" s="161">
        <v>1987</v>
      </c>
      <c r="S53" s="159"/>
      <c r="T53" s="159">
        <f>VLOOKUP(R53,'Basisreihen Destatis 2024 B.''21'!$K$7:$R$91,3,FALSE)</f>
        <v>91.2</v>
      </c>
      <c r="U53" s="159">
        <f t="shared" si="22"/>
        <v>51.4</v>
      </c>
      <c r="V53" s="159"/>
      <c r="W53" s="159">
        <f t="shared" si="13"/>
        <v>51.4</v>
      </c>
      <c r="X53" s="159">
        <f>VLOOKUP(R53,'Basisreihen Destatis 2024 B.''21'!$B$7:$I$95,3,FALSE)</f>
        <v>51.5</v>
      </c>
      <c r="Y53" s="159"/>
      <c r="Z53" s="159">
        <f t="shared" si="14"/>
        <v>51.5</v>
      </c>
      <c r="AA53" s="159"/>
      <c r="AB53" s="159">
        <f t="shared" si="15"/>
        <v>51.5</v>
      </c>
      <c r="AC53" s="160">
        <f t="shared" si="16"/>
        <v>51.5</v>
      </c>
      <c r="AD53" s="156">
        <f t="shared" si="20"/>
        <v>2.5261999999999998</v>
      </c>
      <c r="AF53" s="161">
        <v>1987</v>
      </c>
      <c r="AG53" s="158">
        <f>VLOOKUP(AF53,'Basisreihen Destatis 2024 B.''21'!$B$7:$I$95,6,FALSE)</f>
        <v>63.3</v>
      </c>
      <c r="AH53" s="159"/>
      <c r="AI53" s="160">
        <f t="shared" si="17"/>
        <v>63.3</v>
      </c>
      <c r="AJ53" s="156">
        <f t="shared" si="21"/>
        <v>2.0253000000000001</v>
      </c>
    </row>
    <row r="54" spans="2:36" x14ac:dyDescent="0.2">
      <c r="B54" s="182">
        <v>1986</v>
      </c>
      <c r="C54" s="153">
        <f>VLOOKUP(B54,'Basisreihen Destatis 2024 B.''21'!$B$7:$I$95,2,FALSE)</f>
        <v>42.6</v>
      </c>
      <c r="D54" s="154"/>
      <c r="E54" s="154">
        <f t="shared" si="9"/>
        <v>42.6</v>
      </c>
      <c r="F54" s="154"/>
      <c r="G54" s="155">
        <f t="shared" si="10"/>
        <v>42.6</v>
      </c>
      <c r="H54" s="156">
        <f t="shared" si="18"/>
        <v>3.0680999999999998</v>
      </c>
      <c r="J54" s="161">
        <v>1986</v>
      </c>
      <c r="K54" s="153">
        <f>VLOOKUP(J54,'Basisreihen Destatis 2024 B.''21'!$B$7:$I$95,3,FALSE)</f>
        <v>50.6</v>
      </c>
      <c r="L54" s="154"/>
      <c r="M54" s="154">
        <f t="shared" si="11"/>
        <v>50.6</v>
      </c>
      <c r="N54" s="154"/>
      <c r="O54" s="155">
        <f t="shared" si="12"/>
        <v>50.6</v>
      </c>
      <c r="P54" s="156">
        <f t="shared" si="19"/>
        <v>2.5929000000000002</v>
      </c>
      <c r="Q54" s="162"/>
      <c r="R54" s="161">
        <v>1986</v>
      </c>
      <c r="S54" s="159"/>
      <c r="T54" s="159">
        <f>VLOOKUP(R54,'Basisreihen Destatis 2024 B.''21'!$K$7:$R$91,3,FALSE)</f>
        <v>95.9</v>
      </c>
      <c r="U54" s="159">
        <f t="shared" si="22"/>
        <v>54.1</v>
      </c>
      <c r="V54" s="159"/>
      <c r="W54" s="159">
        <f t="shared" si="13"/>
        <v>54.1</v>
      </c>
      <c r="X54" s="159">
        <f>VLOOKUP(R54,'Basisreihen Destatis 2024 B.''21'!$B$7:$I$95,3,FALSE)</f>
        <v>50.6</v>
      </c>
      <c r="Y54" s="159"/>
      <c r="Z54" s="159">
        <f t="shared" si="14"/>
        <v>50.6</v>
      </c>
      <c r="AA54" s="159"/>
      <c r="AB54" s="159">
        <f t="shared" si="15"/>
        <v>50.6</v>
      </c>
      <c r="AC54" s="160">
        <f t="shared" si="16"/>
        <v>52</v>
      </c>
      <c r="AD54" s="156">
        <f t="shared" si="20"/>
        <v>2.5019</v>
      </c>
      <c r="AF54" s="161">
        <v>1986</v>
      </c>
      <c r="AG54" s="158">
        <f>VLOOKUP(AF54,'Basisreihen Destatis 2024 B.''21'!$B$7:$I$95,6,FALSE)</f>
        <v>64.8</v>
      </c>
      <c r="AH54" s="159"/>
      <c r="AI54" s="160">
        <f t="shared" si="17"/>
        <v>64.8</v>
      </c>
      <c r="AJ54" s="156">
        <f t="shared" si="21"/>
        <v>1.9783999999999999</v>
      </c>
    </row>
    <row r="55" spans="2:36" x14ac:dyDescent="0.2">
      <c r="B55" s="182">
        <v>1985</v>
      </c>
      <c r="C55" s="153">
        <f>VLOOKUP(B55,'Basisreihen Destatis 2024 B.''21'!$B$7:$I$95,2,FALSE)</f>
        <v>41.8</v>
      </c>
      <c r="D55" s="154"/>
      <c r="E55" s="154">
        <f t="shared" si="9"/>
        <v>41.8</v>
      </c>
      <c r="F55" s="154"/>
      <c r="G55" s="155">
        <f t="shared" si="10"/>
        <v>41.8</v>
      </c>
      <c r="H55" s="156">
        <f t="shared" si="18"/>
        <v>3.1267999999999998</v>
      </c>
      <c r="J55" s="161">
        <v>1985</v>
      </c>
      <c r="K55" s="153">
        <f>VLOOKUP(J55,'Basisreihen Destatis 2024 B.''21'!$B$7:$I$95,3,FALSE)</f>
        <v>49.5</v>
      </c>
      <c r="L55" s="154"/>
      <c r="M55" s="154">
        <f t="shared" si="11"/>
        <v>49.5</v>
      </c>
      <c r="N55" s="154"/>
      <c r="O55" s="155">
        <f t="shared" si="12"/>
        <v>49.5</v>
      </c>
      <c r="P55" s="156">
        <f t="shared" si="19"/>
        <v>2.6505000000000001</v>
      </c>
      <c r="Q55" s="162"/>
      <c r="R55" s="161">
        <v>1985</v>
      </c>
      <c r="S55" s="159"/>
      <c r="T55" s="159">
        <f>VLOOKUP(R55,'Basisreihen Destatis 2024 B.''21'!$K$7:$R$91,3,FALSE)</f>
        <v>94.1</v>
      </c>
      <c r="U55" s="159">
        <f t="shared" si="22"/>
        <v>53.1</v>
      </c>
      <c r="V55" s="159"/>
      <c r="W55" s="159">
        <f t="shared" si="13"/>
        <v>53.1</v>
      </c>
      <c r="X55" s="159">
        <f>VLOOKUP(R55,'Basisreihen Destatis 2024 B.''21'!$B$7:$I$95,3,FALSE)</f>
        <v>49.5</v>
      </c>
      <c r="Y55" s="159"/>
      <c r="Z55" s="159">
        <f t="shared" si="14"/>
        <v>49.5</v>
      </c>
      <c r="AA55" s="159"/>
      <c r="AB55" s="159">
        <f t="shared" si="15"/>
        <v>49.5</v>
      </c>
      <c r="AC55" s="160">
        <f t="shared" si="16"/>
        <v>50.9</v>
      </c>
      <c r="AD55" s="156">
        <f t="shared" si="20"/>
        <v>2.556</v>
      </c>
      <c r="AF55" s="161">
        <v>1985</v>
      </c>
      <c r="AG55" s="158">
        <f>VLOOKUP(AF55,'Basisreihen Destatis 2024 B.''21'!$B$7:$I$95,6,FALSE)</f>
        <v>65.3</v>
      </c>
      <c r="AH55" s="159"/>
      <c r="AI55" s="160">
        <f t="shared" si="17"/>
        <v>65.3</v>
      </c>
      <c r="AJ55" s="156">
        <f t="shared" si="21"/>
        <v>1.9632000000000001</v>
      </c>
    </row>
    <row r="56" spans="2:36" x14ac:dyDescent="0.2">
      <c r="B56" s="182">
        <v>1984</v>
      </c>
      <c r="C56" s="153">
        <f>VLOOKUP(B56,'Basisreihen Destatis 2024 B.''21'!$B$7:$I$95,2,FALSE)</f>
        <v>41.5</v>
      </c>
      <c r="D56" s="154"/>
      <c r="E56" s="154">
        <f t="shared" si="9"/>
        <v>41.5</v>
      </c>
      <c r="F56" s="154"/>
      <c r="G56" s="155">
        <f t="shared" si="10"/>
        <v>41.5</v>
      </c>
      <c r="H56" s="156">
        <f t="shared" si="18"/>
        <v>3.1494</v>
      </c>
      <c r="J56" s="161">
        <v>1984</v>
      </c>
      <c r="K56" s="153">
        <f>VLOOKUP(J56,'Basisreihen Destatis 2024 B.''21'!$B$7:$I$95,3,FALSE)</f>
        <v>49.4</v>
      </c>
      <c r="L56" s="154"/>
      <c r="M56" s="154">
        <f t="shared" si="11"/>
        <v>49.4</v>
      </c>
      <c r="N56" s="154"/>
      <c r="O56" s="155">
        <f t="shared" si="12"/>
        <v>49.4</v>
      </c>
      <c r="P56" s="156">
        <f t="shared" si="19"/>
        <v>2.6558999999999999</v>
      </c>
      <c r="Q56" s="162"/>
      <c r="R56" s="161">
        <v>1984</v>
      </c>
      <c r="S56" s="159"/>
      <c r="T56" s="159">
        <f>VLOOKUP(R56,'Basisreihen Destatis 2024 B.''21'!$K$7:$R$91,3,FALSE)</f>
        <v>88</v>
      </c>
      <c r="U56" s="159">
        <f t="shared" si="22"/>
        <v>49.6</v>
      </c>
      <c r="V56" s="159"/>
      <c r="W56" s="159">
        <f t="shared" si="13"/>
        <v>49.6</v>
      </c>
      <c r="X56" s="159">
        <f>VLOOKUP(R56,'Basisreihen Destatis 2024 B.''21'!$B$7:$I$95,3,FALSE)</f>
        <v>49.4</v>
      </c>
      <c r="Y56" s="159"/>
      <c r="Z56" s="159">
        <f t="shared" si="14"/>
        <v>49.4</v>
      </c>
      <c r="AA56" s="159"/>
      <c r="AB56" s="159">
        <f t="shared" si="15"/>
        <v>49.4</v>
      </c>
      <c r="AC56" s="160">
        <f t="shared" si="16"/>
        <v>49.5</v>
      </c>
      <c r="AD56" s="156">
        <f t="shared" si="20"/>
        <v>2.6282999999999999</v>
      </c>
      <c r="AF56" s="161">
        <v>1984</v>
      </c>
      <c r="AG56" s="158">
        <f>VLOOKUP(AF56,'Basisreihen Destatis 2024 B.''21'!$B$7:$I$95,6,FALSE)</f>
        <v>63.9</v>
      </c>
      <c r="AH56" s="159"/>
      <c r="AI56" s="160">
        <f t="shared" si="17"/>
        <v>63.9</v>
      </c>
      <c r="AJ56" s="156">
        <f t="shared" si="21"/>
        <v>2.0063</v>
      </c>
    </row>
    <row r="57" spans="2:36" x14ac:dyDescent="0.2">
      <c r="B57" s="182">
        <v>1983</v>
      </c>
      <c r="C57" s="153">
        <f>VLOOKUP(B57,'Basisreihen Destatis 2024 B.''21'!$B$7:$I$95,2,FALSE)</f>
        <v>40.700000000000003</v>
      </c>
      <c r="D57" s="154"/>
      <c r="E57" s="154">
        <f t="shared" si="9"/>
        <v>40.700000000000003</v>
      </c>
      <c r="F57" s="154"/>
      <c r="G57" s="155">
        <f t="shared" si="10"/>
        <v>40.700000000000003</v>
      </c>
      <c r="H57" s="156">
        <f t="shared" si="18"/>
        <v>3.2113</v>
      </c>
      <c r="J57" s="161">
        <v>1983</v>
      </c>
      <c r="K57" s="153">
        <f>VLOOKUP(J57,'Basisreihen Destatis 2024 B.''21'!$B$7:$I$95,3,FALSE)</f>
        <v>48.8</v>
      </c>
      <c r="L57" s="154"/>
      <c r="M57" s="154">
        <f t="shared" si="11"/>
        <v>48.8</v>
      </c>
      <c r="N57" s="154"/>
      <c r="O57" s="155">
        <f t="shared" si="12"/>
        <v>48.8</v>
      </c>
      <c r="P57" s="156">
        <f t="shared" si="19"/>
        <v>2.6884999999999999</v>
      </c>
      <c r="Q57" s="162"/>
      <c r="R57" s="161">
        <v>1983</v>
      </c>
      <c r="S57" s="159"/>
      <c r="T57" s="159">
        <f>VLOOKUP(R57,'Basisreihen Destatis 2024 B.''21'!$K$7:$R$91,3,FALSE)</f>
        <v>86.3</v>
      </c>
      <c r="U57" s="159">
        <f t="shared" si="22"/>
        <v>48.7</v>
      </c>
      <c r="V57" s="159"/>
      <c r="W57" s="159">
        <f t="shared" si="13"/>
        <v>48.7</v>
      </c>
      <c r="X57" s="159">
        <f>VLOOKUP(R57,'Basisreihen Destatis 2024 B.''21'!$B$7:$I$95,3,FALSE)</f>
        <v>48.8</v>
      </c>
      <c r="Y57" s="159"/>
      <c r="Z57" s="159">
        <f t="shared" si="14"/>
        <v>48.8</v>
      </c>
      <c r="AA57" s="159"/>
      <c r="AB57" s="159">
        <f t="shared" si="15"/>
        <v>48.8</v>
      </c>
      <c r="AC57" s="160">
        <f t="shared" si="16"/>
        <v>48.8</v>
      </c>
      <c r="AD57" s="156">
        <f t="shared" si="20"/>
        <v>2.6659999999999999</v>
      </c>
      <c r="AF57" s="161">
        <v>1983</v>
      </c>
      <c r="AG57" s="158">
        <f>VLOOKUP(AF57,'Basisreihen Destatis 2024 B.''21'!$B$7:$I$95,6,FALSE)</f>
        <v>62.1</v>
      </c>
      <c r="AH57" s="159"/>
      <c r="AI57" s="160">
        <f t="shared" si="17"/>
        <v>62.1</v>
      </c>
      <c r="AJ57" s="156">
        <f t="shared" si="21"/>
        <v>2.0644</v>
      </c>
    </row>
    <row r="58" spans="2:36" x14ac:dyDescent="0.2">
      <c r="B58" s="182">
        <v>1982</v>
      </c>
      <c r="C58" s="153">
        <f>VLOOKUP(B58,'Basisreihen Destatis 2024 B.''21'!$B$7:$I$95,2,FALSE)</f>
        <v>40</v>
      </c>
      <c r="D58" s="154"/>
      <c r="E58" s="154">
        <f t="shared" si="9"/>
        <v>40</v>
      </c>
      <c r="F58" s="154"/>
      <c r="G58" s="155">
        <f t="shared" si="10"/>
        <v>40</v>
      </c>
      <c r="H58" s="156">
        <f t="shared" si="18"/>
        <v>3.2675000000000001</v>
      </c>
      <c r="J58" s="161">
        <v>1982</v>
      </c>
      <c r="K58" s="153">
        <f>VLOOKUP(J58,'Basisreihen Destatis 2024 B.''21'!$B$7:$I$95,3,FALSE)</f>
        <v>49</v>
      </c>
      <c r="L58" s="154"/>
      <c r="M58" s="154">
        <f t="shared" si="11"/>
        <v>49</v>
      </c>
      <c r="N58" s="154"/>
      <c r="O58" s="155">
        <f t="shared" si="12"/>
        <v>49</v>
      </c>
      <c r="P58" s="156">
        <f t="shared" si="19"/>
        <v>2.6776</v>
      </c>
      <c r="Q58" s="162"/>
      <c r="R58" s="161">
        <v>1982</v>
      </c>
      <c r="S58" s="159"/>
      <c r="T58" s="159">
        <f>VLOOKUP(R58,'Basisreihen Destatis 2024 B.''21'!$K$7:$R$91,3,FALSE)</f>
        <v>90.1</v>
      </c>
      <c r="U58" s="159">
        <f t="shared" si="22"/>
        <v>50.8</v>
      </c>
      <c r="V58" s="159"/>
      <c r="W58" s="159">
        <f t="shared" si="13"/>
        <v>50.8</v>
      </c>
      <c r="X58" s="159">
        <f>VLOOKUP(R58,'Basisreihen Destatis 2024 B.''21'!$B$7:$I$95,3,FALSE)</f>
        <v>49</v>
      </c>
      <c r="Y58" s="159"/>
      <c r="Z58" s="159">
        <f t="shared" si="14"/>
        <v>49</v>
      </c>
      <c r="AA58" s="159"/>
      <c r="AB58" s="159">
        <f t="shared" si="15"/>
        <v>49</v>
      </c>
      <c r="AC58" s="160">
        <f t="shared" si="16"/>
        <v>49.7</v>
      </c>
      <c r="AD58" s="156">
        <f t="shared" si="20"/>
        <v>2.6177000000000001</v>
      </c>
      <c r="AF58" s="161">
        <v>1982</v>
      </c>
      <c r="AG58" s="158">
        <f>VLOOKUP(AF58,'Basisreihen Destatis 2024 B.''21'!$B$7:$I$95,6,FALSE)</f>
        <v>61</v>
      </c>
      <c r="AH58" s="159"/>
      <c r="AI58" s="160">
        <f t="shared" si="17"/>
        <v>61</v>
      </c>
      <c r="AJ58" s="156">
        <f t="shared" si="21"/>
        <v>2.1015999999999999</v>
      </c>
    </row>
    <row r="59" spans="2:36" x14ac:dyDescent="0.2">
      <c r="B59" s="182">
        <v>1981</v>
      </c>
      <c r="C59" s="153">
        <f>VLOOKUP(B59,'Basisreihen Destatis 2024 B.''21'!$B$7:$I$95,2,FALSE)</f>
        <v>38.4</v>
      </c>
      <c r="D59" s="154"/>
      <c r="E59" s="154">
        <f t="shared" si="9"/>
        <v>38.4</v>
      </c>
      <c r="F59" s="154"/>
      <c r="G59" s="155">
        <f t="shared" si="10"/>
        <v>38.4</v>
      </c>
      <c r="H59" s="156">
        <f t="shared" si="18"/>
        <v>3.4036</v>
      </c>
      <c r="J59" s="161">
        <v>1981</v>
      </c>
      <c r="K59" s="153">
        <f>VLOOKUP(J59,'Basisreihen Destatis 2024 B.''21'!$B$7:$I$95,3,FALSE)</f>
        <v>50</v>
      </c>
      <c r="L59" s="154"/>
      <c r="M59" s="154">
        <f t="shared" si="11"/>
        <v>50</v>
      </c>
      <c r="N59" s="154"/>
      <c r="O59" s="155">
        <f t="shared" si="12"/>
        <v>50</v>
      </c>
      <c r="P59" s="156">
        <f t="shared" si="19"/>
        <v>2.6240000000000001</v>
      </c>
      <c r="Q59" s="162"/>
      <c r="R59" s="161">
        <v>1981</v>
      </c>
      <c r="S59" s="159"/>
      <c r="T59" s="159">
        <f>VLOOKUP(R59,'Basisreihen Destatis 2024 B.''21'!$K$7:$R$91,3,FALSE)</f>
        <v>78.5</v>
      </c>
      <c r="U59" s="159">
        <f t="shared" si="22"/>
        <v>44.3</v>
      </c>
      <c r="V59" s="159"/>
      <c r="W59" s="159">
        <f t="shared" si="13"/>
        <v>44.3</v>
      </c>
      <c r="X59" s="159">
        <f>VLOOKUP(R59,'Basisreihen Destatis 2024 B.''21'!$B$7:$I$95,3,FALSE)</f>
        <v>50</v>
      </c>
      <c r="Y59" s="159"/>
      <c r="Z59" s="159">
        <f t="shared" si="14"/>
        <v>50</v>
      </c>
      <c r="AA59" s="159"/>
      <c r="AB59" s="159">
        <f t="shared" si="15"/>
        <v>50</v>
      </c>
      <c r="AC59" s="160">
        <f t="shared" si="16"/>
        <v>47.7</v>
      </c>
      <c r="AD59" s="156">
        <f t="shared" si="20"/>
        <v>2.7275</v>
      </c>
      <c r="AF59" s="161">
        <v>1981</v>
      </c>
      <c r="AG59" s="158">
        <f>VLOOKUP(AF59,'Basisreihen Destatis 2024 B.''21'!$B$7:$I$95,6,FALSE)</f>
        <v>57.4</v>
      </c>
      <c r="AH59" s="159"/>
      <c r="AI59" s="160">
        <f t="shared" si="17"/>
        <v>57.4</v>
      </c>
      <c r="AJ59" s="156">
        <f t="shared" si="21"/>
        <v>2.2334000000000001</v>
      </c>
    </row>
    <row r="60" spans="2:36" x14ac:dyDescent="0.2">
      <c r="B60" s="182">
        <v>1980</v>
      </c>
      <c r="C60" s="153">
        <f>VLOOKUP(B60,'Basisreihen Destatis 2024 B.''21'!$B$7:$I$95,2,FALSE)</f>
        <v>36.200000000000003</v>
      </c>
      <c r="D60" s="154"/>
      <c r="E60" s="154">
        <f t="shared" si="9"/>
        <v>36.200000000000003</v>
      </c>
      <c r="F60" s="154"/>
      <c r="G60" s="155">
        <f t="shared" si="10"/>
        <v>36.200000000000003</v>
      </c>
      <c r="H60" s="156">
        <f t="shared" si="18"/>
        <v>3.6105</v>
      </c>
      <c r="J60" s="161">
        <v>1980</v>
      </c>
      <c r="K60" s="153">
        <f>VLOOKUP(J60,'Basisreihen Destatis 2024 B.''21'!$B$7:$I$95,3,FALSE)</f>
        <v>48.6</v>
      </c>
      <c r="L60" s="154"/>
      <c r="M60" s="154">
        <f t="shared" si="11"/>
        <v>48.6</v>
      </c>
      <c r="N60" s="154"/>
      <c r="O60" s="155">
        <f t="shared" si="12"/>
        <v>48.6</v>
      </c>
      <c r="P60" s="156">
        <f t="shared" si="19"/>
        <v>2.6996000000000002</v>
      </c>
      <c r="Q60" s="162"/>
      <c r="R60" s="161">
        <v>1980</v>
      </c>
      <c r="S60" s="159"/>
      <c r="T60" s="159">
        <f>VLOOKUP(R60,'Basisreihen Destatis 2024 B.''21'!$K$7:$R$91,3,FALSE)</f>
        <v>77.099999999999994</v>
      </c>
      <c r="U60" s="159">
        <f t="shared" si="22"/>
        <v>43.5</v>
      </c>
      <c r="V60" s="159"/>
      <c r="W60" s="159">
        <f t="shared" si="13"/>
        <v>43.5</v>
      </c>
      <c r="X60" s="159">
        <f>VLOOKUP(R60,'Basisreihen Destatis 2024 B.''21'!$B$7:$I$95,3,FALSE)</f>
        <v>48.6</v>
      </c>
      <c r="Y60" s="159"/>
      <c r="Z60" s="159">
        <f t="shared" si="14"/>
        <v>48.6</v>
      </c>
      <c r="AA60" s="159"/>
      <c r="AB60" s="159">
        <f t="shared" si="15"/>
        <v>48.6</v>
      </c>
      <c r="AC60" s="160">
        <f t="shared" si="16"/>
        <v>46.6</v>
      </c>
      <c r="AD60" s="156">
        <f t="shared" si="20"/>
        <v>2.7917999999999998</v>
      </c>
      <c r="AF60" s="161">
        <v>1980</v>
      </c>
      <c r="AG60" s="158">
        <f>VLOOKUP(AF60,'Basisreihen Destatis 2024 B.''21'!$B$7:$I$95,6,FALSE)</f>
        <v>53.8</v>
      </c>
      <c r="AH60" s="159"/>
      <c r="AI60" s="160">
        <f t="shared" si="17"/>
        <v>53.8</v>
      </c>
      <c r="AJ60" s="156">
        <f t="shared" si="21"/>
        <v>2.3828999999999998</v>
      </c>
    </row>
    <row r="61" spans="2:36" x14ac:dyDescent="0.2">
      <c r="B61" s="182">
        <v>1979</v>
      </c>
      <c r="C61" s="153">
        <f>VLOOKUP(B61,'Basisreihen Destatis 2024 B.''21'!$B$7:$I$95,2,FALSE)</f>
        <v>32.9</v>
      </c>
      <c r="D61" s="154"/>
      <c r="E61" s="154">
        <f t="shared" si="9"/>
        <v>32.9</v>
      </c>
      <c r="F61" s="154"/>
      <c r="G61" s="155">
        <f t="shared" si="10"/>
        <v>32.9</v>
      </c>
      <c r="H61" s="156">
        <f t="shared" si="18"/>
        <v>3.9725999999999999</v>
      </c>
      <c r="J61" s="161">
        <v>1979</v>
      </c>
      <c r="K61" s="153">
        <f>VLOOKUP(J61,'Basisreihen Destatis 2024 B.''21'!$B$7:$I$95,3,FALSE)</f>
        <v>44</v>
      </c>
      <c r="L61" s="154"/>
      <c r="M61" s="154">
        <f t="shared" si="11"/>
        <v>44</v>
      </c>
      <c r="N61" s="154"/>
      <c r="O61" s="155">
        <f t="shared" si="12"/>
        <v>44</v>
      </c>
      <c r="P61" s="156">
        <f t="shared" si="19"/>
        <v>2.9817999999999998</v>
      </c>
      <c r="Q61" s="162"/>
      <c r="R61" s="161">
        <v>1979</v>
      </c>
      <c r="S61" s="159"/>
      <c r="T61" s="159">
        <f>VLOOKUP(R61,'Basisreihen Destatis 2024 B.''21'!$K$7:$R$91,3,FALSE)</f>
        <v>76.5</v>
      </c>
      <c r="U61" s="159">
        <f t="shared" si="22"/>
        <v>43.1</v>
      </c>
      <c r="V61" s="159"/>
      <c r="W61" s="159">
        <f t="shared" si="13"/>
        <v>43.1</v>
      </c>
      <c r="X61" s="159">
        <f>VLOOKUP(R61,'Basisreihen Destatis 2024 B.''21'!$B$7:$I$95,3,FALSE)</f>
        <v>44</v>
      </c>
      <c r="Y61" s="159"/>
      <c r="Z61" s="159">
        <f t="shared" si="14"/>
        <v>44</v>
      </c>
      <c r="AA61" s="159"/>
      <c r="AB61" s="159">
        <f t="shared" si="15"/>
        <v>44</v>
      </c>
      <c r="AC61" s="160">
        <f t="shared" si="16"/>
        <v>43.6</v>
      </c>
      <c r="AD61" s="156">
        <f t="shared" si="20"/>
        <v>2.9839000000000002</v>
      </c>
      <c r="AF61" s="161">
        <v>1979</v>
      </c>
      <c r="AG61" s="158">
        <f>VLOOKUP(AF61,'Basisreihen Destatis 2024 B.''21'!$B$7:$I$95,6,FALSE)</f>
        <v>50.5</v>
      </c>
      <c r="AH61" s="159"/>
      <c r="AI61" s="160">
        <f t="shared" si="17"/>
        <v>50.5</v>
      </c>
      <c r="AJ61" s="156">
        <f t="shared" si="21"/>
        <v>2.5386000000000002</v>
      </c>
    </row>
    <row r="62" spans="2:36" x14ac:dyDescent="0.2">
      <c r="B62" s="182">
        <v>1978</v>
      </c>
      <c r="C62" s="153">
        <f>VLOOKUP(B62,'Basisreihen Destatis 2024 B.''21'!$B$7:$I$95,2,FALSE)</f>
        <v>30.6</v>
      </c>
      <c r="D62" s="154"/>
      <c r="E62" s="154">
        <f t="shared" si="9"/>
        <v>30.6</v>
      </c>
      <c r="F62" s="154"/>
      <c r="G62" s="155">
        <f t="shared" si="10"/>
        <v>30.6</v>
      </c>
      <c r="H62" s="156">
        <f t="shared" si="18"/>
        <v>4.2712000000000003</v>
      </c>
      <c r="J62" s="161">
        <v>1978</v>
      </c>
      <c r="K62" s="153">
        <f>VLOOKUP(J62,'Basisreihen Destatis 2024 B.''21'!$B$7:$I$95,3,FALSE)</f>
        <v>40</v>
      </c>
      <c r="L62" s="154"/>
      <c r="M62" s="154">
        <f t="shared" si="11"/>
        <v>40</v>
      </c>
      <c r="N62" s="154"/>
      <c r="O62" s="155">
        <f t="shared" si="12"/>
        <v>40</v>
      </c>
      <c r="P62" s="156">
        <f t="shared" si="19"/>
        <v>3.28</v>
      </c>
      <c r="Q62" s="162"/>
      <c r="R62" s="161">
        <v>1978</v>
      </c>
      <c r="S62" s="159"/>
      <c r="T62" s="159">
        <f>VLOOKUP(R62,'Basisreihen Destatis 2024 B.''21'!$K$7:$R$91,3,FALSE)</f>
        <v>75.599999999999994</v>
      </c>
      <c r="U62" s="159">
        <f t="shared" si="22"/>
        <v>42.6</v>
      </c>
      <c r="V62" s="159"/>
      <c r="W62" s="159">
        <f t="shared" si="13"/>
        <v>42.6</v>
      </c>
      <c r="X62" s="159">
        <f>VLOOKUP(R62,'Basisreihen Destatis 2024 B.''21'!$B$7:$I$95,3,FALSE)</f>
        <v>40</v>
      </c>
      <c r="Y62" s="159"/>
      <c r="Z62" s="159">
        <f t="shared" si="14"/>
        <v>40</v>
      </c>
      <c r="AA62" s="159"/>
      <c r="AB62" s="159">
        <f t="shared" si="15"/>
        <v>40</v>
      </c>
      <c r="AC62" s="160">
        <f t="shared" si="16"/>
        <v>41</v>
      </c>
      <c r="AD62" s="156">
        <f t="shared" si="20"/>
        <v>3.1732</v>
      </c>
      <c r="AF62" s="161">
        <v>1978</v>
      </c>
      <c r="AG62" s="158">
        <f>VLOOKUP(AF62,'Basisreihen Destatis 2024 B.''21'!$B$7:$I$95,6,FALSE)</f>
        <v>48.7</v>
      </c>
      <c r="AH62" s="159"/>
      <c r="AI62" s="160">
        <f t="shared" si="17"/>
        <v>48.7</v>
      </c>
      <c r="AJ62" s="156">
        <f t="shared" si="21"/>
        <v>2.6324000000000001</v>
      </c>
    </row>
    <row r="63" spans="2:36" x14ac:dyDescent="0.2">
      <c r="B63" s="182">
        <v>1977</v>
      </c>
      <c r="C63" s="153">
        <f>VLOOKUP(B63,'Basisreihen Destatis 2024 B.''21'!$B$7:$I$95,2,FALSE)</f>
        <v>29.3</v>
      </c>
      <c r="D63" s="154"/>
      <c r="E63" s="154">
        <f t="shared" si="9"/>
        <v>29.3</v>
      </c>
      <c r="F63" s="154"/>
      <c r="G63" s="155">
        <f t="shared" si="10"/>
        <v>29.3</v>
      </c>
      <c r="H63" s="156">
        <f t="shared" si="18"/>
        <v>4.4607999999999999</v>
      </c>
      <c r="J63" s="161">
        <v>1977</v>
      </c>
      <c r="K63" s="153">
        <f>VLOOKUP(J63,'Basisreihen Destatis 2024 B.''21'!$B$7:$I$95,3,FALSE)</f>
        <v>37.799999999999997</v>
      </c>
      <c r="L63" s="154"/>
      <c r="M63" s="154">
        <f t="shared" si="11"/>
        <v>37.799999999999997</v>
      </c>
      <c r="N63" s="154"/>
      <c r="O63" s="155">
        <f t="shared" si="12"/>
        <v>37.799999999999997</v>
      </c>
      <c r="P63" s="156">
        <f t="shared" si="19"/>
        <v>3.4708999999999999</v>
      </c>
      <c r="Q63" s="162"/>
      <c r="R63" s="161">
        <v>1977</v>
      </c>
      <c r="S63" s="159"/>
      <c r="T63" s="159">
        <f>VLOOKUP(R63,'Basisreihen Destatis 2024 B.''21'!$K$7:$R$91,3,FALSE)</f>
        <v>73.599999999999994</v>
      </c>
      <c r="U63" s="159">
        <f t="shared" si="22"/>
        <v>41.5</v>
      </c>
      <c r="V63" s="159"/>
      <c r="W63" s="159">
        <f t="shared" si="13"/>
        <v>41.5</v>
      </c>
      <c r="X63" s="159">
        <f>VLOOKUP(R63,'Basisreihen Destatis 2024 B.''21'!$B$7:$I$95,3,FALSE)</f>
        <v>37.799999999999997</v>
      </c>
      <c r="Y63" s="159"/>
      <c r="Z63" s="159">
        <f t="shared" si="14"/>
        <v>37.799999999999997</v>
      </c>
      <c r="AA63" s="159"/>
      <c r="AB63" s="159">
        <f t="shared" si="15"/>
        <v>37.799999999999997</v>
      </c>
      <c r="AC63" s="160">
        <f t="shared" si="16"/>
        <v>39.299999999999997</v>
      </c>
      <c r="AD63" s="156">
        <f t="shared" si="20"/>
        <v>3.3104</v>
      </c>
      <c r="AF63" s="161">
        <v>1977</v>
      </c>
      <c r="AG63" s="158">
        <f>VLOOKUP(AF63,'Basisreihen Destatis 2024 B.''21'!$B$7:$I$95,6,FALSE)</f>
        <v>48.1</v>
      </c>
      <c r="AH63" s="159"/>
      <c r="AI63" s="160">
        <f>ROUND(IF(AG63&gt;0,AG63,AH63*$AG$64/$AH$64),1)</f>
        <v>48.1</v>
      </c>
      <c r="AJ63" s="156">
        <f t="shared" si="21"/>
        <v>2.6652999999999998</v>
      </c>
    </row>
    <row r="64" spans="2:36" x14ac:dyDescent="0.2">
      <c r="B64" s="182">
        <v>1976</v>
      </c>
      <c r="C64" s="153">
        <f>VLOOKUP(B64,'Basisreihen Destatis 2024 B.''21'!$B$7:$I$95,2,FALSE)</f>
        <v>28.1</v>
      </c>
      <c r="D64" s="154"/>
      <c r="E64" s="154">
        <f t="shared" si="9"/>
        <v>28.1</v>
      </c>
      <c r="F64" s="154"/>
      <c r="G64" s="155">
        <f t="shared" si="10"/>
        <v>28.1</v>
      </c>
      <c r="H64" s="156">
        <f t="shared" si="18"/>
        <v>4.6512000000000002</v>
      </c>
      <c r="J64" s="161">
        <v>1976</v>
      </c>
      <c r="K64" s="153">
        <f>VLOOKUP(J64,'Basisreihen Destatis 2024 B.''21'!$B$7:$I$95,3,FALSE)</f>
        <v>36.6</v>
      </c>
      <c r="L64" s="154"/>
      <c r="M64" s="154">
        <f t="shared" si="11"/>
        <v>36.6</v>
      </c>
      <c r="N64" s="154"/>
      <c r="O64" s="155">
        <f t="shared" si="12"/>
        <v>36.6</v>
      </c>
      <c r="P64" s="156">
        <f t="shared" si="19"/>
        <v>3.5847000000000002</v>
      </c>
      <c r="Q64" s="162"/>
      <c r="R64" s="161">
        <v>1976</v>
      </c>
      <c r="S64" s="159"/>
      <c r="T64" s="159">
        <f>VLOOKUP(R64,'Basisreihen Destatis 2024 B.''21'!$K$7:$R$91,3,FALSE)</f>
        <v>75.5</v>
      </c>
      <c r="U64" s="159">
        <f t="shared" si="22"/>
        <v>42.6</v>
      </c>
      <c r="V64" s="159"/>
      <c r="W64" s="159">
        <f t="shared" si="13"/>
        <v>42.6</v>
      </c>
      <c r="X64" s="159">
        <f>VLOOKUP(R64,'Basisreihen Destatis 2024 B.''21'!$B$7:$I$95,3,FALSE)</f>
        <v>36.6</v>
      </c>
      <c r="Y64" s="159"/>
      <c r="Z64" s="159">
        <f t="shared" si="14"/>
        <v>36.6</v>
      </c>
      <c r="AA64" s="159"/>
      <c r="AB64" s="159">
        <f t="shared" si="15"/>
        <v>36.6</v>
      </c>
      <c r="AC64" s="160">
        <f t="shared" si="16"/>
        <v>39</v>
      </c>
      <c r="AD64" s="156">
        <f t="shared" si="20"/>
        <v>3.3359000000000001</v>
      </c>
      <c r="AF64" s="161">
        <v>1976</v>
      </c>
      <c r="AG64" s="158">
        <f>VLOOKUP(AF64,'Basisreihen Destatis 2024 B.''21'!$B$7:$I$95,6,FALSE)</f>
        <v>46.8</v>
      </c>
      <c r="AH64" s="159">
        <f>VLOOKUP(AF64,'Basisreihen Destatis 2024 B.''21'!$K$7:$R$91,8,FALSE)</f>
        <v>44.9</v>
      </c>
      <c r="AI64" s="160">
        <f>ROUND(IF(AG64&gt;0,AG64,AH64*$AG$64/$AH$64),1)</f>
        <v>46.8</v>
      </c>
      <c r="AJ64" s="156">
        <f t="shared" si="21"/>
        <v>2.7393000000000001</v>
      </c>
    </row>
    <row r="65" spans="2:36" x14ac:dyDescent="0.2">
      <c r="B65" s="182">
        <v>1975</v>
      </c>
      <c r="C65" s="153">
        <f>VLOOKUP(B65,'Basisreihen Destatis 2024 B.''21'!$B$7:$I$95,2,FALSE)</f>
        <v>27.1</v>
      </c>
      <c r="D65" s="154"/>
      <c r="E65" s="154">
        <f t="shared" si="9"/>
        <v>27.1</v>
      </c>
      <c r="F65" s="154"/>
      <c r="G65" s="155">
        <f t="shared" si="10"/>
        <v>27.1</v>
      </c>
      <c r="H65" s="156">
        <f t="shared" si="18"/>
        <v>4.8228999999999997</v>
      </c>
      <c r="J65" s="161">
        <v>1975</v>
      </c>
      <c r="K65" s="153">
        <f>VLOOKUP(J65,'Basisreihen Destatis 2024 B.''21'!$B$7:$I$95,3,FALSE)</f>
        <v>35.799999999999997</v>
      </c>
      <c r="L65" s="154"/>
      <c r="M65" s="154">
        <f t="shared" si="11"/>
        <v>35.799999999999997</v>
      </c>
      <c r="N65" s="154"/>
      <c r="O65" s="155">
        <f t="shared" si="12"/>
        <v>35.799999999999997</v>
      </c>
      <c r="P65" s="156">
        <f t="shared" si="19"/>
        <v>3.6648000000000001</v>
      </c>
      <c r="Q65" s="162"/>
      <c r="R65" s="161">
        <v>1975</v>
      </c>
      <c r="S65" s="159"/>
      <c r="T65" s="159">
        <f>VLOOKUP(R65,'Basisreihen Destatis 2024 B.''21'!$K$7:$R$91,3,FALSE)</f>
        <v>73.5</v>
      </c>
      <c r="U65" s="159">
        <f t="shared" si="22"/>
        <v>41.5</v>
      </c>
      <c r="V65" s="159"/>
      <c r="W65" s="159">
        <f t="shared" si="13"/>
        <v>41.5</v>
      </c>
      <c r="X65" s="159">
        <f>VLOOKUP(R65,'Basisreihen Destatis 2024 B.''21'!$B$7:$I$95,3,FALSE)</f>
        <v>35.799999999999997</v>
      </c>
      <c r="Y65" s="159"/>
      <c r="Z65" s="159">
        <f t="shared" si="14"/>
        <v>35.799999999999997</v>
      </c>
      <c r="AA65" s="159"/>
      <c r="AB65" s="159">
        <f t="shared" si="15"/>
        <v>35.799999999999997</v>
      </c>
      <c r="AC65" s="160">
        <f t="shared" si="16"/>
        <v>38.1</v>
      </c>
      <c r="AD65" s="156">
        <f t="shared" si="20"/>
        <v>3.4146999999999998</v>
      </c>
      <c r="AF65" s="161">
        <v>1975</v>
      </c>
      <c r="AG65" s="158"/>
      <c r="AH65" s="159">
        <f>VLOOKUP(AF65,'Basisreihen Destatis 2024 B.''21'!$K$7:$R$91,8,FALSE)</f>
        <v>43.3</v>
      </c>
      <c r="AI65" s="160">
        <f>ROUND(IF(AG65&gt;0,AG65,AH65*$AG$64/$AH$64),1)</f>
        <v>45.1</v>
      </c>
      <c r="AJ65" s="156">
        <f t="shared" si="21"/>
        <v>2.8426</v>
      </c>
    </row>
    <row r="66" spans="2:36" x14ac:dyDescent="0.2">
      <c r="B66" s="182">
        <v>1974</v>
      </c>
      <c r="C66" s="153">
        <f>VLOOKUP(B66,'Basisreihen Destatis 2024 B.''21'!$B$7:$I$95,2,FALSE)</f>
        <v>26.4</v>
      </c>
      <c r="D66" s="154"/>
      <c r="E66" s="154">
        <f t="shared" si="9"/>
        <v>26.4</v>
      </c>
      <c r="F66" s="154"/>
      <c r="G66" s="155">
        <f t="shared" si="10"/>
        <v>26.4</v>
      </c>
      <c r="H66" s="156">
        <f t="shared" si="18"/>
        <v>4.9508000000000001</v>
      </c>
      <c r="J66" s="161">
        <v>1974</v>
      </c>
      <c r="K66" s="153">
        <f>VLOOKUP(J66,'Basisreihen Destatis 2024 B.''21'!$B$7:$I$95,3,FALSE)</f>
        <v>35.200000000000003</v>
      </c>
      <c r="L66" s="154"/>
      <c r="M66" s="154">
        <f t="shared" si="11"/>
        <v>35.200000000000003</v>
      </c>
      <c r="N66" s="154"/>
      <c r="O66" s="155">
        <f t="shared" si="12"/>
        <v>35.200000000000003</v>
      </c>
      <c r="P66" s="156">
        <f t="shared" si="19"/>
        <v>3.7273000000000001</v>
      </c>
      <c r="Q66" s="162"/>
      <c r="R66" s="161">
        <v>1974</v>
      </c>
      <c r="S66" s="159"/>
      <c r="T66" s="159">
        <f>VLOOKUP(R66,'Basisreihen Destatis 2024 B.''21'!$K$7:$R$91,3,FALSE)</f>
        <v>76.2</v>
      </c>
      <c r="U66" s="159">
        <f t="shared" si="22"/>
        <v>43</v>
      </c>
      <c r="V66" s="159"/>
      <c r="W66" s="159">
        <f t="shared" si="13"/>
        <v>43</v>
      </c>
      <c r="X66" s="159">
        <f>VLOOKUP(R66,'Basisreihen Destatis 2024 B.''21'!$B$7:$I$95,3,FALSE)</f>
        <v>35.200000000000003</v>
      </c>
      <c r="Y66" s="159"/>
      <c r="Z66" s="159">
        <f t="shared" si="14"/>
        <v>35.200000000000003</v>
      </c>
      <c r="AA66" s="159"/>
      <c r="AB66" s="159">
        <f t="shared" si="15"/>
        <v>35.200000000000003</v>
      </c>
      <c r="AC66" s="160">
        <f t="shared" si="16"/>
        <v>38.299999999999997</v>
      </c>
      <c r="AD66" s="156">
        <f t="shared" si="20"/>
        <v>3.3969</v>
      </c>
      <c r="AF66" s="161">
        <v>1974</v>
      </c>
      <c r="AG66" s="158"/>
      <c r="AH66" s="159">
        <f>VLOOKUP(AF66,'Basisreihen Destatis 2024 B.''21'!$K$7:$R$91,8,FALSE)</f>
        <v>41.4</v>
      </c>
      <c r="AI66" s="160">
        <f>ROUND(IF(AG66&gt;0,AG66,AH66*$AG$64/$AH$64),1)</f>
        <v>43.2</v>
      </c>
      <c r="AJ66" s="156">
        <f t="shared" si="21"/>
        <v>2.9676</v>
      </c>
    </row>
    <row r="67" spans="2:36" x14ac:dyDescent="0.2">
      <c r="B67" s="182">
        <v>1973</v>
      </c>
      <c r="C67" s="153">
        <f>VLOOKUP(B67,'Basisreihen Destatis 2024 B.''21'!$B$7:$I$95,2,FALSE)</f>
        <v>24.9</v>
      </c>
      <c r="D67" s="154"/>
      <c r="E67" s="154">
        <f t="shared" si="9"/>
        <v>24.9</v>
      </c>
      <c r="F67" s="154"/>
      <c r="G67" s="155">
        <f t="shared" si="10"/>
        <v>24.9</v>
      </c>
      <c r="H67" s="156">
        <f t="shared" si="18"/>
        <v>5.2489999999999997</v>
      </c>
      <c r="J67" s="161">
        <v>1973</v>
      </c>
      <c r="K67" s="153">
        <f>VLOOKUP(J67,'Basisreihen Destatis 2024 B.''21'!$B$7:$I$95,3,FALSE)</f>
        <v>33</v>
      </c>
      <c r="L67" s="154"/>
      <c r="M67" s="154">
        <f t="shared" si="11"/>
        <v>33</v>
      </c>
      <c r="N67" s="154"/>
      <c r="O67" s="155">
        <f t="shared" si="12"/>
        <v>33</v>
      </c>
      <c r="P67" s="156">
        <f t="shared" si="19"/>
        <v>3.9758</v>
      </c>
      <c r="Q67" s="162"/>
      <c r="R67" s="161">
        <v>1973</v>
      </c>
      <c r="S67" s="159"/>
      <c r="T67" s="159">
        <f>VLOOKUP(R67,'Basisreihen Destatis 2024 B.''21'!$K$7:$R$91,3,FALSE)</f>
        <v>67</v>
      </c>
      <c r="U67" s="159">
        <f t="shared" si="22"/>
        <v>37.799999999999997</v>
      </c>
      <c r="V67" s="159"/>
      <c r="W67" s="159">
        <f t="shared" si="13"/>
        <v>37.799999999999997</v>
      </c>
      <c r="X67" s="159">
        <f>VLOOKUP(R67,'Basisreihen Destatis 2024 B.''21'!$B$7:$I$95,3,FALSE)</f>
        <v>33</v>
      </c>
      <c r="Y67" s="159"/>
      <c r="Z67" s="159">
        <f t="shared" si="14"/>
        <v>33</v>
      </c>
      <c r="AA67" s="159"/>
      <c r="AB67" s="159">
        <f t="shared" si="15"/>
        <v>33</v>
      </c>
      <c r="AC67" s="160">
        <f t="shared" si="16"/>
        <v>34.9</v>
      </c>
      <c r="AD67" s="156">
        <f t="shared" si="20"/>
        <v>3.7277999999999998</v>
      </c>
      <c r="AF67" s="161">
        <v>1973</v>
      </c>
      <c r="AG67" s="158"/>
      <c r="AH67" s="159">
        <f>VLOOKUP(AF67,'Basisreihen Destatis 2024 B.''21'!$K$7:$R$91,8,FALSE)</f>
        <v>36.5</v>
      </c>
      <c r="AI67" s="160">
        <f t="shared" si="17"/>
        <v>38</v>
      </c>
      <c r="AJ67" s="156">
        <f t="shared" si="21"/>
        <v>3.3736999999999999</v>
      </c>
    </row>
    <row r="68" spans="2:36" x14ac:dyDescent="0.2">
      <c r="B68" s="182">
        <v>1972</v>
      </c>
      <c r="C68" s="153">
        <f>VLOOKUP(B68,'Basisreihen Destatis 2024 B.''21'!$B$7:$I$95,2,FALSE)</f>
        <v>23.5</v>
      </c>
      <c r="D68" s="154"/>
      <c r="E68" s="154">
        <f t="shared" si="9"/>
        <v>23.5</v>
      </c>
      <c r="F68" s="154"/>
      <c r="G68" s="155">
        <f t="shared" si="10"/>
        <v>23.5</v>
      </c>
      <c r="H68" s="156">
        <f t="shared" si="18"/>
        <v>5.5617000000000001</v>
      </c>
      <c r="J68" s="161">
        <v>1972</v>
      </c>
      <c r="K68" s="153">
        <f>VLOOKUP(J68,'Basisreihen Destatis 2024 B.''21'!$B$7:$I$95,3,FALSE)</f>
        <v>31.7</v>
      </c>
      <c r="L68" s="154"/>
      <c r="M68" s="154">
        <f t="shared" si="11"/>
        <v>31.7</v>
      </c>
      <c r="N68" s="154"/>
      <c r="O68" s="155">
        <f t="shared" si="12"/>
        <v>31.7</v>
      </c>
      <c r="P68" s="156">
        <f t="shared" si="19"/>
        <v>4.1387999999999998</v>
      </c>
      <c r="Q68" s="162"/>
      <c r="R68" s="161">
        <v>1972</v>
      </c>
      <c r="S68" s="159"/>
      <c r="T68" s="159">
        <f>VLOOKUP(R68,'Basisreihen Destatis 2024 B.''21'!$K$7:$R$91,3,FALSE)</f>
        <v>61.6</v>
      </c>
      <c r="U68" s="159">
        <f t="shared" si="22"/>
        <v>34.700000000000003</v>
      </c>
      <c r="V68" s="159"/>
      <c r="W68" s="159">
        <f t="shared" si="13"/>
        <v>34.700000000000003</v>
      </c>
      <c r="X68" s="159">
        <f>VLOOKUP(R68,'Basisreihen Destatis 2024 B.''21'!$B$7:$I$95,3,FALSE)</f>
        <v>31.7</v>
      </c>
      <c r="Y68" s="159"/>
      <c r="Z68" s="159">
        <f t="shared" si="14"/>
        <v>31.7</v>
      </c>
      <c r="AA68" s="159"/>
      <c r="AB68" s="159">
        <f t="shared" si="15"/>
        <v>31.7</v>
      </c>
      <c r="AC68" s="160">
        <f t="shared" si="16"/>
        <v>32.9</v>
      </c>
      <c r="AD68" s="156">
        <f t="shared" si="20"/>
        <v>3.9544000000000001</v>
      </c>
      <c r="AF68" s="161">
        <v>1972</v>
      </c>
      <c r="AG68" s="158"/>
      <c r="AH68" s="159">
        <f>VLOOKUP(AF68,'Basisreihen Destatis 2024 B.''21'!$K$7:$R$91,8,FALSE)</f>
        <v>34.299999999999997</v>
      </c>
      <c r="AI68" s="160">
        <f t="shared" si="17"/>
        <v>35.799999999999997</v>
      </c>
      <c r="AJ68" s="156">
        <f t="shared" si="21"/>
        <v>3.581</v>
      </c>
    </row>
    <row r="69" spans="2:36" x14ac:dyDescent="0.2">
      <c r="B69" s="182">
        <v>1971</v>
      </c>
      <c r="C69" s="153">
        <f>VLOOKUP(B69,'Basisreihen Destatis 2024 B.''21'!$B$7:$I$95,2,FALSE)</f>
        <v>22.4</v>
      </c>
      <c r="D69" s="154"/>
      <c r="E69" s="154">
        <f t="shared" si="9"/>
        <v>22.4</v>
      </c>
      <c r="F69" s="154"/>
      <c r="G69" s="155">
        <f t="shared" si="10"/>
        <v>22.4</v>
      </c>
      <c r="H69" s="156">
        <f t="shared" si="18"/>
        <v>5.8348000000000004</v>
      </c>
      <c r="J69" s="161">
        <v>1971</v>
      </c>
      <c r="K69" s="153">
        <f>VLOOKUP(J69,'Basisreihen Destatis 2024 B.''21'!$B$7:$I$95,3,FALSE)</f>
        <v>30.7</v>
      </c>
      <c r="L69" s="154"/>
      <c r="M69" s="154">
        <f t="shared" si="11"/>
        <v>30.7</v>
      </c>
      <c r="N69" s="154"/>
      <c r="O69" s="155">
        <f t="shared" si="12"/>
        <v>30.7</v>
      </c>
      <c r="P69" s="156">
        <f t="shared" si="19"/>
        <v>4.2736000000000001</v>
      </c>
      <c r="Q69" s="162"/>
      <c r="R69" s="161">
        <v>1971</v>
      </c>
      <c r="S69" s="159"/>
      <c r="T69" s="159">
        <f>VLOOKUP(R69,'Basisreihen Destatis 2024 B.''21'!$K$7:$R$91,3,FALSE)</f>
        <v>61.6</v>
      </c>
      <c r="U69" s="159">
        <f t="shared" si="22"/>
        <v>34.700000000000003</v>
      </c>
      <c r="V69" s="159"/>
      <c r="W69" s="159">
        <f t="shared" si="13"/>
        <v>34.700000000000003</v>
      </c>
      <c r="X69" s="159">
        <f>VLOOKUP(R69,'Basisreihen Destatis 2024 B.''21'!$B$7:$I$95,3,FALSE)</f>
        <v>30.7</v>
      </c>
      <c r="Y69" s="159"/>
      <c r="Z69" s="159">
        <f t="shared" si="14"/>
        <v>30.7</v>
      </c>
      <c r="AA69" s="159"/>
      <c r="AB69" s="159">
        <f t="shared" si="15"/>
        <v>30.7</v>
      </c>
      <c r="AC69" s="160">
        <f t="shared" si="16"/>
        <v>32.299999999999997</v>
      </c>
      <c r="AD69" s="156">
        <f t="shared" si="20"/>
        <v>4.0278999999999998</v>
      </c>
      <c r="AF69" s="161">
        <v>1971</v>
      </c>
      <c r="AG69" s="158"/>
      <c r="AH69" s="159">
        <f>VLOOKUP(AF69,'Basisreihen Destatis 2024 B.''21'!$K$7:$R$91,8,FALSE)</f>
        <v>33.299999999999997</v>
      </c>
      <c r="AI69" s="160">
        <f t="shared" si="17"/>
        <v>34.700000000000003</v>
      </c>
      <c r="AJ69" s="156">
        <f t="shared" si="21"/>
        <v>3.6945000000000001</v>
      </c>
    </row>
    <row r="70" spans="2:36" x14ac:dyDescent="0.2">
      <c r="B70" s="182">
        <v>1970</v>
      </c>
      <c r="C70" s="153">
        <f>VLOOKUP(B70,'Basisreihen Destatis 2024 B.''21'!$B$7:$I$95,2,FALSE)</f>
        <v>20.2</v>
      </c>
      <c r="D70" s="154"/>
      <c r="E70" s="154">
        <f t="shared" si="9"/>
        <v>20.2</v>
      </c>
      <c r="F70" s="154"/>
      <c r="G70" s="155">
        <f t="shared" si="10"/>
        <v>20.2</v>
      </c>
      <c r="H70" s="156">
        <f t="shared" si="18"/>
        <v>6.4702999999999999</v>
      </c>
      <c r="J70" s="161">
        <v>1970</v>
      </c>
      <c r="K70" s="153">
        <f>VLOOKUP(J70,'Basisreihen Destatis 2024 B.''21'!$B$7:$I$95,3,FALSE)</f>
        <v>28.3</v>
      </c>
      <c r="L70" s="154"/>
      <c r="M70" s="154">
        <f t="shared" si="11"/>
        <v>28.3</v>
      </c>
      <c r="N70" s="154"/>
      <c r="O70" s="155">
        <f t="shared" si="12"/>
        <v>28.3</v>
      </c>
      <c r="P70" s="156">
        <f t="shared" si="19"/>
        <v>4.6360000000000001</v>
      </c>
      <c r="Q70" s="162"/>
      <c r="R70" s="161">
        <v>1970</v>
      </c>
      <c r="S70" s="159"/>
      <c r="T70" s="159">
        <f>VLOOKUP(R70,'Basisreihen Destatis 2024 B.''21'!$K$7:$R$91,3,FALSE)</f>
        <v>60.6</v>
      </c>
      <c r="U70" s="159">
        <f t="shared" si="22"/>
        <v>34.200000000000003</v>
      </c>
      <c r="V70" s="159"/>
      <c r="W70" s="159">
        <f t="shared" si="13"/>
        <v>34.200000000000003</v>
      </c>
      <c r="X70" s="159">
        <f>VLOOKUP(R70,'Basisreihen Destatis 2024 B.''21'!$B$7:$I$95,3,FALSE)</f>
        <v>28.3</v>
      </c>
      <c r="Y70" s="159"/>
      <c r="Z70" s="159">
        <f t="shared" si="14"/>
        <v>28.3</v>
      </c>
      <c r="AA70" s="159"/>
      <c r="AB70" s="159">
        <f t="shared" si="15"/>
        <v>28.3</v>
      </c>
      <c r="AC70" s="160">
        <f t="shared" si="16"/>
        <v>30.7</v>
      </c>
      <c r="AD70" s="156">
        <f t="shared" si="20"/>
        <v>4.2378</v>
      </c>
      <c r="AF70" s="161">
        <v>1970</v>
      </c>
      <c r="AG70" s="158"/>
      <c r="AH70" s="159">
        <f>VLOOKUP(AF70,'Basisreihen Destatis 2024 B.''21'!$K$7:$R$91,8,FALSE)</f>
        <v>32</v>
      </c>
      <c r="AI70" s="160">
        <f t="shared" si="17"/>
        <v>33.4</v>
      </c>
      <c r="AJ70" s="156">
        <f t="shared" si="21"/>
        <v>3.8382999999999998</v>
      </c>
    </row>
    <row r="71" spans="2:36" x14ac:dyDescent="0.2">
      <c r="B71" s="182">
        <v>1969</v>
      </c>
      <c r="C71" s="153">
        <f>VLOOKUP(B71,'Basisreihen Destatis 2024 B.''21'!$B$7:$I$95,2,FALSE)</f>
        <v>17.100000000000001</v>
      </c>
      <c r="D71" s="154"/>
      <c r="E71" s="154">
        <f t="shared" si="9"/>
        <v>17.100000000000001</v>
      </c>
      <c r="F71" s="154"/>
      <c r="G71" s="155">
        <f t="shared" si="10"/>
        <v>17.100000000000001</v>
      </c>
      <c r="H71" s="156">
        <f t="shared" si="18"/>
        <v>7.6433</v>
      </c>
      <c r="J71" s="161">
        <v>1969</v>
      </c>
      <c r="K71" s="153">
        <f>VLOOKUP(J71,'Basisreihen Destatis 2024 B.''21'!$B$7:$I$95,3,FALSE)</f>
        <v>24.3</v>
      </c>
      <c r="L71" s="154"/>
      <c r="M71" s="154">
        <f t="shared" si="11"/>
        <v>24.3</v>
      </c>
      <c r="N71" s="154"/>
      <c r="O71" s="155">
        <f t="shared" si="12"/>
        <v>24.3</v>
      </c>
      <c r="P71" s="156">
        <f t="shared" si="19"/>
        <v>5.3992000000000004</v>
      </c>
      <c r="Q71" s="162"/>
      <c r="R71" s="161">
        <v>1969</v>
      </c>
      <c r="S71" s="159"/>
      <c r="T71" s="159">
        <f>VLOOKUP(R71,'Basisreihen Destatis 2024 B.''21'!$K$7:$R$91,3,FALSE)</f>
        <v>56.7</v>
      </c>
      <c r="U71" s="159">
        <f t="shared" si="22"/>
        <v>32</v>
      </c>
      <c r="V71" s="159"/>
      <c r="W71" s="159">
        <f t="shared" si="13"/>
        <v>32</v>
      </c>
      <c r="X71" s="159">
        <f>VLOOKUP(R71,'Basisreihen Destatis 2024 B.''21'!$B$7:$I$95,3,FALSE)</f>
        <v>24.3</v>
      </c>
      <c r="Y71" s="159"/>
      <c r="Z71" s="159">
        <f t="shared" si="14"/>
        <v>24.3</v>
      </c>
      <c r="AA71" s="159"/>
      <c r="AB71" s="159">
        <f t="shared" si="15"/>
        <v>24.3</v>
      </c>
      <c r="AC71" s="160">
        <f t="shared" si="16"/>
        <v>27.4</v>
      </c>
      <c r="AD71" s="156">
        <f t="shared" si="20"/>
        <v>4.7481999999999998</v>
      </c>
      <c r="AF71" s="161">
        <v>1969</v>
      </c>
      <c r="AG71" s="158"/>
      <c r="AH71" s="159">
        <f>VLOOKUP(AF71,'Basisreihen Destatis 2024 B.''21'!$K$7:$R$91,8,FALSE)</f>
        <v>30.5</v>
      </c>
      <c r="AI71" s="160">
        <f t="shared" si="17"/>
        <v>31.8</v>
      </c>
      <c r="AJ71" s="156">
        <f t="shared" si="21"/>
        <v>4.0313999999999997</v>
      </c>
    </row>
    <row r="72" spans="2:36" x14ac:dyDescent="0.2">
      <c r="B72" s="182">
        <v>1968</v>
      </c>
      <c r="C72" s="153">
        <f>VLOOKUP(B72,'Basisreihen Destatis 2024 B.''21'!$B$7:$I$95,2,FALSE)</f>
        <v>15.8</v>
      </c>
      <c r="D72" s="154">
        <f>VLOOKUP(B72,'Basisreihen Destatis 2024 B.''21'!$T$7:$W$125,2,FALSE)</f>
        <v>14.6</v>
      </c>
      <c r="E72" s="154">
        <f t="shared" si="9"/>
        <v>15.8</v>
      </c>
      <c r="F72" s="154"/>
      <c r="G72" s="155">
        <f t="shared" si="10"/>
        <v>15.8</v>
      </c>
      <c r="H72" s="156">
        <f t="shared" si="18"/>
        <v>8.2721999999999998</v>
      </c>
      <c r="J72" s="161">
        <v>1968</v>
      </c>
      <c r="K72" s="153">
        <f>VLOOKUP(J72,'Basisreihen Destatis 2024 B.''21'!$B$7:$I$95,3,FALSE)</f>
        <v>23.2</v>
      </c>
      <c r="L72" s="154">
        <f>VLOOKUP(J72,'Basisreihen Destatis 2024 B.''21'!$T$7:$W$125,3,FALSE)</f>
        <v>21.6</v>
      </c>
      <c r="M72" s="154">
        <f t="shared" si="11"/>
        <v>23.2</v>
      </c>
      <c r="N72" s="154"/>
      <c r="O72" s="155">
        <f t="shared" si="12"/>
        <v>23.2</v>
      </c>
      <c r="P72" s="156">
        <f t="shared" si="19"/>
        <v>5.6551999999999998</v>
      </c>
      <c r="Q72" s="162"/>
      <c r="R72" s="161">
        <v>1968</v>
      </c>
      <c r="S72" s="159"/>
      <c r="T72" s="159">
        <f>VLOOKUP(R72,'Basisreihen Destatis 2024 B.''21'!$K$7:$R$91,3,FALSE)</f>
        <v>55</v>
      </c>
      <c r="U72" s="159">
        <f t="shared" si="22"/>
        <v>31</v>
      </c>
      <c r="V72" s="159">
        <f>VLOOKUP(R72,'Basisreihen Destatis 2024 B.''21'!$K$7:$R$91,4,FALSE)</f>
        <v>56.9</v>
      </c>
      <c r="W72" s="159">
        <f t="shared" si="13"/>
        <v>31</v>
      </c>
      <c r="X72" s="159">
        <f>VLOOKUP(R72,'Basisreihen Destatis 2024 B.''21'!$B$7:$I$95,3,FALSE)</f>
        <v>23.2</v>
      </c>
      <c r="Y72" s="159">
        <f>VLOOKUP(R72,'Basisreihen Destatis 2024 B.''21'!$T$7:$W$125,3,FALSE)</f>
        <v>21.6</v>
      </c>
      <c r="Z72" s="159">
        <f t="shared" si="14"/>
        <v>23.2</v>
      </c>
      <c r="AA72" s="159"/>
      <c r="AB72" s="159">
        <f t="shared" si="15"/>
        <v>23.2</v>
      </c>
      <c r="AC72" s="160">
        <f t="shared" si="16"/>
        <v>26.3</v>
      </c>
      <c r="AD72" s="156">
        <f t="shared" si="20"/>
        <v>4.9467999999999996</v>
      </c>
      <c r="AF72" s="161">
        <v>1968</v>
      </c>
      <c r="AG72" s="158"/>
      <c r="AH72" s="159">
        <f>VLOOKUP(AF72,'Basisreihen Destatis 2024 B.''21'!$K$7:$R$91,8,FALSE)</f>
        <v>30</v>
      </c>
      <c r="AI72" s="160">
        <f t="shared" si="17"/>
        <v>31.3</v>
      </c>
      <c r="AJ72" s="156">
        <f t="shared" si="21"/>
        <v>4.0957999999999997</v>
      </c>
    </row>
    <row r="73" spans="2:36" x14ac:dyDescent="0.2">
      <c r="B73" s="182">
        <v>1967</v>
      </c>
      <c r="C73" s="153"/>
      <c r="D73" s="154">
        <f>VLOOKUP(B73,'Basisreihen Destatis 2024 B.''21'!$T$7:$W$125,2,FALSE)</f>
        <v>13.9</v>
      </c>
      <c r="E73" s="154">
        <f t="shared" si="9"/>
        <v>15</v>
      </c>
      <c r="F73" s="154"/>
      <c r="G73" s="155">
        <f t="shared" si="10"/>
        <v>15</v>
      </c>
      <c r="H73" s="156">
        <f t="shared" si="18"/>
        <v>8.7133000000000003</v>
      </c>
      <c r="J73" s="161">
        <v>1967</v>
      </c>
      <c r="K73" s="153"/>
      <c r="L73" s="154">
        <f>VLOOKUP(J73,'Basisreihen Destatis 2024 B.''21'!$T$7:$W$125,3,FALSE)</f>
        <v>20.399999999999999</v>
      </c>
      <c r="M73" s="154">
        <f t="shared" si="11"/>
        <v>21.9</v>
      </c>
      <c r="N73" s="154"/>
      <c r="O73" s="155">
        <f t="shared" si="12"/>
        <v>21.9</v>
      </c>
      <c r="P73" s="156">
        <f t="shared" si="19"/>
        <v>5.9908999999999999</v>
      </c>
      <c r="Q73" s="162"/>
      <c r="R73" s="161">
        <v>1967</v>
      </c>
      <c r="S73" s="159"/>
      <c r="T73" s="159"/>
      <c r="U73" s="159"/>
      <c r="V73" s="159">
        <f>VLOOKUP(R73,'Basisreihen Destatis 2024 B.''21'!$K$7:$R$91,4,FALSE)</f>
        <v>57.8</v>
      </c>
      <c r="W73" s="159">
        <f t="shared" si="13"/>
        <v>31.5</v>
      </c>
      <c r="X73" s="159"/>
      <c r="Y73" s="159">
        <f>VLOOKUP(R73,'Basisreihen Destatis 2024 B.''21'!$T$7:$W$125,3,FALSE)</f>
        <v>20.399999999999999</v>
      </c>
      <c r="Z73" s="159">
        <f t="shared" si="14"/>
        <v>21.9</v>
      </c>
      <c r="AA73" s="159"/>
      <c r="AB73" s="159">
        <f t="shared" si="15"/>
        <v>21.9</v>
      </c>
      <c r="AC73" s="160">
        <f t="shared" si="16"/>
        <v>25.7</v>
      </c>
      <c r="AD73" s="156">
        <f t="shared" si="20"/>
        <v>5.0622999999999996</v>
      </c>
      <c r="AF73" s="161">
        <v>1967</v>
      </c>
      <c r="AG73" s="158"/>
      <c r="AH73" s="159">
        <f>VLOOKUP(AF73,'Basisreihen Destatis 2024 B.''21'!$K$7:$R$91,8,FALSE)</f>
        <v>30</v>
      </c>
      <c r="AI73" s="160">
        <f t="shared" si="17"/>
        <v>31.3</v>
      </c>
      <c r="AJ73" s="156">
        <f t="shared" si="21"/>
        <v>4.0957999999999997</v>
      </c>
    </row>
    <row r="74" spans="2:36" x14ac:dyDescent="0.2">
      <c r="B74" s="182">
        <v>1966</v>
      </c>
      <c r="C74" s="153"/>
      <c r="D74" s="154">
        <f>VLOOKUP(B74,'Basisreihen Destatis 2024 B.''21'!$T$7:$W$125,2,FALSE)</f>
        <v>14.6</v>
      </c>
      <c r="E74" s="154">
        <f t="shared" si="9"/>
        <v>15.8</v>
      </c>
      <c r="F74" s="154"/>
      <c r="G74" s="155">
        <f t="shared" si="10"/>
        <v>15.8</v>
      </c>
      <c r="H74" s="156">
        <f t="shared" si="18"/>
        <v>8.2721999999999998</v>
      </c>
      <c r="J74" s="161">
        <v>1966</v>
      </c>
      <c r="K74" s="153"/>
      <c r="L74" s="154">
        <f>VLOOKUP(J74,'Basisreihen Destatis 2024 B.''21'!$T$7:$W$125,3,FALSE)</f>
        <v>21.3</v>
      </c>
      <c r="M74" s="154">
        <f t="shared" si="11"/>
        <v>22.9</v>
      </c>
      <c r="N74" s="154"/>
      <c r="O74" s="155">
        <f t="shared" si="12"/>
        <v>22.9</v>
      </c>
      <c r="P74" s="156">
        <f t="shared" si="19"/>
        <v>5.7293000000000003</v>
      </c>
      <c r="Q74" s="162"/>
      <c r="R74" s="161">
        <v>1966</v>
      </c>
      <c r="S74" s="159"/>
      <c r="T74" s="159"/>
      <c r="U74" s="159"/>
      <c r="V74" s="159">
        <f>VLOOKUP(R74,'Basisreihen Destatis 2024 B.''21'!$K$7:$R$91,4,FALSE)</f>
        <v>61.7</v>
      </c>
      <c r="W74" s="159">
        <f t="shared" si="13"/>
        <v>33.6</v>
      </c>
      <c r="X74" s="159"/>
      <c r="Y74" s="159">
        <f>VLOOKUP(R74,'Basisreihen Destatis 2024 B.''21'!$T$7:$W$125,3,FALSE)</f>
        <v>21.3</v>
      </c>
      <c r="Z74" s="159">
        <f t="shared" si="14"/>
        <v>22.9</v>
      </c>
      <c r="AA74" s="159"/>
      <c r="AB74" s="159">
        <f t="shared" si="15"/>
        <v>22.9</v>
      </c>
      <c r="AC74" s="160">
        <f t="shared" si="16"/>
        <v>27.2</v>
      </c>
      <c r="AD74" s="156">
        <f t="shared" si="20"/>
        <v>4.7831000000000001</v>
      </c>
      <c r="AF74" s="161">
        <v>1966</v>
      </c>
      <c r="AG74" s="158"/>
      <c r="AH74" s="159">
        <f>VLOOKUP(AF74,'Basisreihen Destatis 2024 B.''21'!$K$7:$R$91,8,FALSE)</f>
        <v>30.4</v>
      </c>
      <c r="AI74" s="160">
        <f t="shared" si="17"/>
        <v>31.7</v>
      </c>
      <c r="AJ74" s="156">
        <f t="shared" si="21"/>
        <v>4.0442</v>
      </c>
    </row>
    <row r="75" spans="2:36" x14ac:dyDescent="0.2">
      <c r="B75" s="182">
        <v>1965</v>
      </c>
      <c r="C75" s="153"/>
      <c r="D75" s="154">
        <f>VLOOKUP(B75,'Basisreihen Destatis 2024 B.''21'!$T$7:$W$125,2,FALSE)</f>
        <v>14.2</v>
      </c>
      <c r="E75" s="154">
        <f t="shared" si="9"/>
        <v>15.4</v>
      </c>
      <c r="F75" s="154"/>
      <c r="G75" s="155">
        <f t="shared" si="10"/>
        <v>15.4</v>
      </c>
      <c r="H75" s="156">
        <f t="shared" si="18"/>
        <v>8.4870000000000001</v>
      </c>
      <c r="J75" s="161">
        <v>1965</v>
      </c>
      <c r="K75" s="153"/>
      <c r="L75" s="154">
        <f>VLOOKUP(J75,'Basisreihen Destatis 2024 B.''21'!$T$7:$W$125,3,FALSE)</f>
        <v>21.2</v>
      </c>
      <c r="M75" s="154">
        <f t="shared" si="11"/>
        <v>22.8</v>
      </c>
      <c r="N75" s="154"/>
      <c r="O75" s="155">
        <f t="shared" si="12"/>
        <v>22.8</v>
      </c>
      <c r="P75" s="156">
        <f t="shared" si="19"/>
        <v>5.7544000000000004</v>
      </c>
      <c r="Q75" s="162"/>
      <c r="R75" s="161">
        <v>1965</v>
      </c>
      <c r="S75" s="159"/>
      <c r="T75" s="159"/>
      <c r="U75" s="159"/>
      <c r="V75" s="159">
        <f>VLOOKUP(R75,'Basisreihen Destatis 2024 B.''21'!$K$7:$R$91,4,FALSE)</f>
        <v>61.6</v>
      </c>
      <c r="W75" s="159">
        <f t="shared" si="13"/>
        <v>33.6</v>
      </c>
      <c r="X75" s="159"/>
      <c r="Y75" s="159">
        <f>VLOOKUP(R75,'Basisreihen Destatis 2024 B.''21'!$T$7:$W$125,3,FALSE)</f>
        <v>21.2</v>
      </c>
      <c r="Z75" s="159">
        <f t="shared" si="14"/>
        <v>22.8</v>
      </c>
      <c r="AA75" s="159"/>
      <c r="AB75" s="159">
        <f t="shared" si="15"/>
        <v>22.8</v>
      </c>
      <c r="AC75" s="160">
        <f t="shared" si="16"/>
        <v>27.1</v>
      </c>
      <c r="AD75" s="156">
        <f t="shared" si="20"/>
        <v>4.8007</v>
      </c>
      <c r="AF75" s="161">
        <v>1965</v>
      </c>
      <c r="AG75" s="158"/>
      <c r="AH75" s="159">
        <f>VLOOKUP(AF75,'Basisreihen Destatis 2024 B.''21'!$K$7:$R$91,8,FALSE)</f>
        <v>30</v>
      </c>
      <c r="AI75" s="160">
        <f t="shared" si="17"/>
        <v>31.3</v>
      </c>
      <c r="AJ75" s="156">
        <f t="shared" si="21"/>
        <v>4.0957999999999997</v>
      </c>
    </row>
    <row r="76" spans="2:36" x14ac:dyDescent="0.2">
      <c r="B76" s="182">
        <v>1964</v>
      </c>
      <c r="C76" s="153"/>
      <c r="D76" s="154">
        <f>VLOOKUP(B76,'Basisreihen Destatis 2024 B.''21'!$T$7:$W$125,2,FALSE)</f>
        <v>13.7</v>
      </c>
      <c r="E76" s="154">
        <f t="shared" si="9"/>
        <v>14.8</v>
      </c>
      <c r="F76" s="154"/>
      <c r="G76" s="155">
        <f t="shared" si="10"/>
        <v>14.8</v>
      </c>
      <c r="H76" s="156">
        <f t="shared" si="18"/>
        <v>8.8310999999999993</v>
      </c>
      <c r="J76" s="161">
        <v>1964</v>
      </c>
      <c r="K76" s="153"/>
      <c r="L76" s="154">
        <f>VLOOKUP(J76,'Basisreihen Destatis 2024 B.''21'!$T$7:$W$125,3,FALSE)</f>
        <v>21.7</v>
      </c>
      <c r="M76" s="154">
        <f t="shared" si="11"/>
        <v>23.3</v>
      </c>
      <c r="N76" s="154"/>
      <c r="O76" s="155">
        <f t="shared" si="12"/>
        <v>23.3</v>
      </c>
      <c r="P76" s="156">
        <f t="shared" si="19"/>
        <v>5.6308999999999996</v>
      </c>
      <c r="Q76" s="162"/>
      <c r="R76" s="161">
        <v>1964</v>
      </c>
      <c r="S76" s="159"/>
      <c r="T76" s="159"/>
      <c r="U76" s="159"/>
      <c r="V76" s="159">
        <f>VLOOKUP(R76,'Basisreihen Destatis 2024 B.''21'!$K$7:$R$91,4,FALSE)</f>
        <v>61.9</v>
      </c>
      <c r="W76" s="159">
        <f t="shared" si="13"/>
        <v>33.700000000000003</v>
      </c>
      <c r="X76" s="159"/>
      <c r="Y76" s="159">
        <f>VLOOKUP(R76,'Basisreihen Destatis 2024 B.''21'!$T$7:$W$125,3,FALSE)</f>
        <v>21.7</v>
      </c>
      <c r="Z76" s="159">
        <f t="shared" si="14"/>
        <v>23.3</v>
      </c>
      <c r="AA76" s="159"/>
      <c r="AB76" s="159">
        <f t="shared" si="15"/>
        <v>23.3</v>
      </c>
      <c r="AC76" s="160">
        <f t="shared" si="16"/>
        <v>27.5</v>
      </c>
      <c r="AD76" s="156">
        <f t="shared" si="20"/>
        <v>4.7309000000000001</v>
      </c>
      <c r="AF76" s="161">
        <v>1964</v>
      </c>
      <c r="AG76" s="158"/>
      <c r="AH76" s="159">
        <f>VLOOKUP(AF76,'Basisreihen Destatis 2024 B.''21'!$K$7:$R$91,8,FALSE)</f>
        <v>29.3</v>
      </c>
      <c r="AI76" s="160">
        <f t="shared" si="17"/>
        <v>30.5</v>
      </c>
      <c r="AJ76" s="156">
        <f t="shared" si="21"/>
        <v>4.2032999999999996</v>
      </c>
    </row>
    <row r="77" spans="2:36" x14ac:dyDescent="0.2">
      <c r="B77" s="182">
        <v>1963</v>
      </c>
      <c r="C77" s="153"/>
      <c r="D77" s="154">
        <f>VLOOKUP(B77,'Basisreihen Destatis 2024 B.''21'!$T$7:$W$125,2,FALSE)</f>
        <v>13.2</v>
      </c>
      <c r="E77" s="154">
        <f t="shared" si="9"/>
        <v>14.3</v>
      </c>
      <c r="F77" s="154"/>
      <c r="G77" s="155">
        <f t="shared" si="10"/>
        <v>14.3</v>
      </c>
      <c r="H77" s="156">
        <f t="shared" si="18"/>
        <v>9.1399000000000008</v>
      </c>
      <c r="J77" s="161">
        <v>1963</v>
      </c>
      <c r="K77" s="153"/>
      <c r="L77" s="154">
        <f>VLOOKUP(J77,'Basisreihen Destatis 2024 B.''21'!$T$7:$W$125,3,FALSE)</f>
        <v>21.4</v>
      </c>
      <c r="M77" s="154">
        <f t="shared" si="11"/>
        <v>23</v>
      </c>
      <c r="N77" s="154"/>
      <c r="O77" s="155">
        <f t="shared" si="12"/>
        <v>23</v>
      </c>
      <c r="P77" s="156">
        <f t="shared" si="19"/>
        <v>5.7042999999999999</v>
      </c>
      <c r="Q77" s="162"/>
      <c r="R77" s="161">
        <v>1963</v>
      </c>
      <c r="S77" s="159"/>
      <c r="T77" s="159"/>
      <c r="U77" s="159"/>
      <c r="V77" s="159">
        <f>VLOOKUP(R77,'Basisreihen Destatis 2024 B.''21'!$K$7:$R$91,4,FALSE)</f>
        <v>61.9</v>
      </c>
      <c r="W77" s="159">
        <f t="shared" si="13"/>
        <v>33.700000000000003</v>
      </c>
      <c r="X77" s="159"/>
      <c r="Y77" s="159">
        <f>VLOOKUP(R77,'Basisreihen Destatis 2024 B.''21'!$T$7:$W$125,3,FALSE)</f>
        <v>21.4</v>
      </c>
      <c r="Z77" s="159">
        <f t="shared" si="14"/>
        <v>23</v>
      </c>
      <c r="AA77" s="159"/>
      <c r="AB77" s="159">
        <f t="shared" si="15"/>
        <v>23</v>
      </c>
      <c r="AC77" s="160">
        <f t="shared" si="16"/>
        <v>27.3</v>
      </c>
      <c r="AD77" s="156">
        <f t="shared" si="20"/>
        <v>4.7656000000000001</v>
      </c>
      <c r="AF77" s="161">
        <v>1963</v>
      </c>
      <c r="AG77" s="158"/>
      <c r="AH77" s="159">
        <f>VLOOKUP(AF77,'Basisreihen Destatis 2024 B.''21'!$K$7:$R$91,8,FALSE)</f>
        <v>28.8</v>
      </c>
      <c r="AI77" s="160">
        <f t="shared" si="17"/>
        <v>30</v>
      </c>
      <c r="AJ77" s="156">
        <f t="shared" si="21"/>
        <v>4.2732999999999999</v>
      </c>
    </row>
    <row r="78" spans="2:36" x14ac:dyDescent="0.2">
      <c r="B78" s="182">
        <v>1962</v>
      </c>
      <c r="C78" s="153"/>
      <c r="D78" s="154">
        <f>VLOOKUP(B78,'Basisreihen Destatis 2024 B.''21'!$T$7:$W$125,2,FALSE)</f>
        <v>12.6</v>
      </c>
      <c r="E78" s="154">
        <f t="shared" si="9"/>
        <v>13.6</v>
      </c>
      <c r="F78" s="154"/>
      <c r="G78" s="155">
        <f t="shared" si="10"/>
        <v>13.6</v>
      </c>
      <c r="H78" s="156">
        <f t="shared" si="18"/>
        <v>9.6103000000000005</v>
      </c>
      <c r="J78" s="161">
        <v>1962</v>
      </c>
      <c r="K78" s="153"/>
      <c r="L78" s="154">
        <f>VLOOKUP(J78,'Basisreihen Destatis 2024 B.''21'!$T$7:$W$125,3,FALSE)</f>
        <v>20.399999999999999</v>
      </c>
      <c r="M78" s="154">
        <f t="shared" si="11"/>
        <v>21.9</v>
      </c>
      <c r="N78" s="154"/>
      <c r="O78" s="155">
        <f t="shared" si="12"/>
        <v>21.9</v>
      </c>
      <c r="P78" s="156">
        <f t="shared" si="19"/>
        <v>5.9908999999999999</v>
      </c>
      <c r="Q78" s="162"/>
      <c r="R78" s="161">
        <v>1962</v>
      </c>
      <c r="S78" s="159"/>
      <c r="T78" s="159"/>
      <c r="U78" s="159"/>
      <c r="V78" s="159">
        <f>VLOOKUP(R78,'Basisreihen Destatis 2024 B.''21'!$K$7:$R$91,4,FALSE)</f>
        <v>62.8</v>
      </c>
      <c r="W78" s="159">
        <f t="shared" si="13"/>
        <v>34.200000000000003</v>
      </c>
      <c r="X78" s="159"/>
      <c r="Y78" s="159">
        <f>VLOOKUP(R78,'Basisreihen Destatis 2024 B.''21'!$T$7:$W$125,3,FALSE)</f>
        <v>20.399999999999999</v>
      </c>
      <c r="Z78" s="159">
        <f t="shared" si="14"/>
        <v>21.9</v>
      </c>
      <c r="AA78" s="159"/>
      <c r="AB78" s="159">
        <f t="shared" si="15"/>
        <v>21.9</v>
      </c>
      <c r="AC78" s="160">
        <f t="shared" si="16"/>
        <v>26.8</v>
      </c>
      <c r="AD78" s="156">
        <f t="shared" si="20"/>
        <v>4.8544999999999998</v>
      </c>
      <c r="AF78" s="161">
        <v>1962</v>
      </c>
      <c r="AG78" s="158"/>
      <c r="AH78" s="159">
        <f>VLOOKUP(AF78,'Basisreihen Destatis 2024 B.''21'!$K$7:$R$91,8,FALSE)</f>
        <v>28.6</v>
      </c>
      <c r="AI78" s="160">
        <f t="shared" si="17"/>
        <v>29.8</v>
      </c>
      <c r="AJ78" s="156">
        <f t="shared" si="21"/>
        <v>4.3019999999999996</v>
      </c>
    </row>
    <row r="79" spans="2:36" x14ac:dyDescent="0.2">
      <c r="B79" s="182">
        <v>1961</v>
      </c>
      <c r="C79" s="153"/>
      <c r="D79" s="154">
        <f>VLOOKUP(B79,'Basisreihen Destatis 2024 B.''21'!$T$7:$W$125,2,FALSE)</f>
        <v>11.7</v>
      </c>
      <c r="E79" s="154">
        <f t="shared" si="9"/>
        <v>12.7</v>
      </c>
      <c r="F79" s="154"/>
      <c r="G79" s="155">
        <f t="shared" si="10"/>
        <v>12.7</v>
      </c>
      <c r="H79" s="156">
        <f t="shared" si="18"/>
        <v>10.2913</v>
      </c>
      <c r="J79" s="161">
        <v>1961</v>
      </c>
      <c r="K79" s="153"/>
      <c r="L79" s="154">
        <f>VLOOKUP(J79,'Basisreihen Destatis 2024 B.''21'!$T$7:$W$125,3,FALSE)</f>
        <v>19.2</v>
      </c>
      <c r="M79" s="154">
        <f t="shared" si="11"/>
        <v>20.6</v>
      </c>
      <c r="N79" s="154"/>
      <c r="O79" s="155">
        <f t="shared" si="12"/>
        <v>20.6</v>
      </c>
      <c r="P79" s="156">
        <f t="shared" si="19"/>
        <v>6.3689</v>
      </c>
      <c r="Q79" s="162"/>
      <c r="R79" s="161">
        <v>1961</v>
      </c>
      <c r="S79" s="159"/>
      <c r="T79" s="159"/>
      <c r="U79" s="159"/>
      <c r="V79" s="159">
        <f>VLOOKUP(R79,'Basisreihen Destatis 2024 B.''21'!$K$7:$R$91,4,FALSE)</f>
        <v>63.5</v>
      </c>
      <c r="W79" s="159">
        <f t="shared" si="13"/>
        <v>34.6</v>
      </c>
      <c r="X79" s="159"/>
      <c r="Y79" s="159">
        <f>VLOOKUP(R79,'Basisreihen Destatis 2024 B.''21'!$T$7:$W$125,3,FALSE)</f>
        <v>19.2</v>
      </c>
      <c r="Z79" s="159">
        <f t="shared" si="14"/>
        <v>20.6</v>
      </c>
      <c r="AA79" s="159"/>
      <c r="AB79" s="159">
        <f t="shared" si="15"/>
        <v>20.6</v>
      </c>
      <c r="AC79" s="160">
        <f t="shared" si="16"/>
        <v>26.2</v>
      </c>
      <c r="AD79" s="156">
        <f t="shared" si="20"/>
        <v>4.9656000000000002</v>
      </c>
      <c r="AF79" s="161">
        <v>1961</v>
      </c>
      <c r="AG79" s="158"/>
      <c r="AH79" s="159">
        <f>VLOOKUP(AF79,'Basisreihen Destatis 2024 B.''21'!$K$7:$R$91,8,FALSE)</f>
        <v>28.5</v>
      </c>
      <c r="AI79" s="160">
        <f t="shared" si="17"/>
        <v>29.7</v>
      </c>
      <c r="AJ79" s="156">
        <f t="shared" si="21"/>
        <v>4.3164999999999996</v>
      </c>
    </row>
    <row r="80" spans="2:36" x14ac:dyDescent="0.2">
      <c r="B80" s="182">
        <v>1960</v>
      </c>
      <c r="C80" s="153"/>
      <c r="D80" s="154">
        <f>VLOOKUP(B80,'Basisreihen Destatis 2024 B.''21'!$T$7:$W$125,2,FALSE)</f>
        <v>11</v>
      </c>
      <c r="E80" s="154">
        <f t="shared" si="9"/>
        <v>11.9</v>
      </c>
      <c r="F80" s="154"/>
      <c r="G80" s="155">
        <f t="shared" si="10"/>
        <v>11.9</v>
      </c>
      <c r="H80" s="156">
        <f t="shared" si="18"/>
        <v>10.9832</v>
      </c>
      <c r="J80" s="161">
        <v>1960</v>
      </c>
      <c r="K80" s="153"/>
      <c r="L80" s="154">
        <f>VLOOKUP(J80,'Basisreihen Destatis 2024 B.''21'!$T$7:$W$125,3,FALSE)</f>
        <v>17.899999999999999</v>
      </c>
      <c r="M80" s="154">
        <f t="shared" si="11"/>
        <v>19.2</v>
      </c>
      <c r="N80" s="154"/>
      <c r="O80" s="155">
        <f t="shared" si="12"/>
        <v>19.2</v>
      </c>
      <c r="P80" s="156">
        <f t="shared" si="19"/>
        <v>6.8333000000000004</v>
      </c>
      <c r="Q80" s="162"/>
      <c r="R80" s="161">
        <v>1960</v>
      </c>
      <c r="S80" s="159"/>
      <c r="T80" s="159"/>
      <c r="U80" s="159"/>
      <c r="V80" s="159">
        <f>VLOOKUP(R80,'Basisreihen Destatis 2024 B.''21'!$K$7:$R$91,4,FALSE)</f>
        <v>64.099999999999994</v>
      </c>
      <c r="W80" s="159">
        <f t="shared" si="13"/>
        <v>34.9</v>
      </c>
      <c r="X80" s="159"/>
      <c r="Y80" s="159">
        <f>VLOOKUP(R80,'Basisreihen Destatis 2024 B.''21'!$T$7:$W$125,3,FALSE)</f>
        <v>17.899999999999999</v>
      </c>
      <c r="Z80" s="159">
        <f t="shared" si="14"/>
        <v>19.2</v>
      </c>
      <c r="AA80" s="159"/>
      <c r="AB80" s="159">
        <f t="shared" si="15"/>
        <v>19.2</v>
      </c>
      <c r="AC80" s="160">
        <f t="shared" si="16"/>
        <v>25.5</v>
      </c>
      <c r="AD80" s="156">
        <f t="shared" si="20"/>
        <v>5.1020000000000003</v>
      </c>
      <c r="AF80" s="161">
        <v>1960</v>
      </c>
      <c r="AG80" s="158"/>
      <c r="AH80" s="159">
        <f>VLOOKUP(AF80,'Basisreihen Destatis 2024 B.''21'!$K$7:$R$91,8,FALSE)</f>
        <v>28.1</v>
      </c>
      <c r="AI80" s="160">
        <f t="shared" si="17"/>
        <v>29.3</v>
      </c>
      <c r="AJ80" s="156">
        <f t="shared" si="21"/>
        <v>4.3754</v>
      </c>
    </row>
    <row r="81" spans="2:36" x14ac:dyDescent="0.2">
      <c r="B81" s="182">
        <v>1959</v>
      </c>
      <c r="C81" s="153"/>
      <c r="D81" s="154">
        <f>VLOOKUP(B81,'Basisreihen Destatis 2024 B.''21'!$T$7:$W$125,2,FALSE)</f>
        <v>10.3</v>
      </c>
      <c r="E81" s="154">
        <f t="shared" ref="E81:E82" si="23">ROUND(IF(C81&gt;0,C81,D81*$C$72/$D$72),1)</f>
        <v>11.1</v>
      </c>
      <c r="F81" s="154"/>
      <c r="G81" s="155">
        <f t="shared" ref="G81:G98" si="24">ROUND(IF(E81&gt;0,E81,F81*$E$82/$F$82),1)</f>
        <v>11.1</v>
      </c>
      <c r="H81" s="156">
        <f t="shared" si="18"/>
        <v>11.774800000000001</v>
      </c>
      <c r="J81" s="161">
        <v>1959</v>
      </c>
      <c r="K81" s="153"/>
      <c r="L81" s="154">
        <f>VLOOKUP(J81,'Basisreihen Destatis 2024 B.''21'!$T$7:$W$125,3,FALSE)</f>
        <v>16.600000000000001</v>
      </c>
      <c r="M81" s="154">
        <f t="shared" ref="M81:M82" si="25">ROUND(IF(K81&gt;0,K81,L81*$K$72/$L$72),1)</f>
        <v>17.8</v>
      </c>
      <c r="N81" s="154"/>
      <c r="O81" s="155">
        <f t="shared" ref="O81:O91" si="26">ROUND(IF(M81&gt;0,M81,N81*$M$82/$N$82),1)</f>
        <v>17.8</v>
      </c>
      <c r="P81" s="156">
        <f t="shared" si="19"/>
        <v>7.3708</v>
      </c>
      <c r="Q81" s="162"/>
      <c r="R81" s="161">
        <v>1959</v>
      </c>
      <c r="S81" s="159"/>
      <c r="T81" s="159"/>
      <c r="U81" s="159"/>
      <c r="V81" s="159">
        <f>VLOOKUP(R81,'Basisreihen Destatis 2024 B.''21'!$K$7:$R$91,4,FALSE)</f>
        <v>64.099999999999994</v>
      </c>
      <c r="W81" s="159">
        <f t="shared" ref="W81:W89" si="27">ROUND(IF(U81&gt;0,U81,V81*$U$72/$V$72),1)</f>
        <v>34.9</v>
      </c>
      <c r="X81" s="159"/>
      <c r="Y81" s="159">
        <f>VLOOKUP(R81,'Basisreihen Destatis 2024 B.''21'!$T$7:$W$125,3,FALSE)</f>
        <v>16.600000000000001</v>
      </c>
      <c r="Z81" s="159">
        <f t="shared" ref="Z81:Z82" si="28">ROUND(IF(X81&gt;0,X81,Y81*$X$72/$Y$72),1)</f>
        <v>17.8</v>
      </c>
      <c r="AA81" s="159"/>
      <c r="AB81" s="159">
        <f t="shared" ref="AB81:AB91" si="29">ROUND(IF(Z81&gt;0,Z81,AA81*$Z$82/$AA$82),1)</f>
        <v>17.8</v>
      </c>
      <c r="AC81" s="160">
        <f t="shared" ref="AC81:AC91" si="30">ROUND(0.4*W81+0.6*AB81,1)</f>
        <v>24.6</v>
      </c>
      <c r="AD81" s="156">
        <f t="shared" si="20"/>
        <v>5.2885999999999997</v>
      </c>
      <c r="AF81" s="161">
        <v>1959</v>
      </c>
      <c r="AG81" s="158"/>
      <c r="AH81" s="159">
        <f>VLOOKUP(AF81,'Basisreihen Destatis 2024 B.''21'!$K$7:$R$91,8,FALSE)</f>
        <v>27.8</v>
      </c>
      <c r="AI81" s="160">
        <f t="shared" si="17"/>
        <v>29</v>
      </c>
      <c r="AJ81" s="156">
        <f t="shared" si="21"/>
        <v>4.4207000000000001</v>
      </c>
    </row>
    <row r="82" spans="2:36" x14ac:dyDescent="0.2">
      <c r="B82" s="182">
        <v>1958</v>
      </c>
      <c r="C82" s="153"/>
      <c r="D82" s="154">
        <f>VLOOKUP(B82,'Basisreihen Destatis 2024 B.''21'!$T$7:$W$125,2,FALSE)</f>
        <v>10</v>
      </c>
      <c r="E82" s="154">
        <f t="shared" si="23"/>
        <v>10.8</v>
      </c>
      <c r="F82" s="163">
        <f>VLOOKUP(B82,'Basisreihen Destatis 2024 B.''21'!$T$7:$W$125,4,FALSE)</f>
        <v>3.4689999999999999</v>
      </c>
      <c r="G82" s="155">
        <f t="shared" si="24"/>
        <v>10.8</v>
      </c>
      <c r="H82" s="156">
        <f t="shared" ref="H82:H98" si="31">ROUND($G$16/G82,4)</f>
        <v>12.101900000000001</v>
      </c>
      <c r="J82" s="161">
        <v>1958</v>
      </c>
      <c r="K82" s="153"/>
      <c r="L82" s="154">
        <f>VLOOKUP(J82,'Basisreihen Destatis 2024 B.''21'!$T$7:$W$125,3,FALSE)</f>
        <v>15.4</v>
      </c>
      <c r="M82" s="154">
        <f t="shared" si="25"/>
        <v>16.5</v>
      </c>
      <c r="N82" s="163">
        <f>VLOOKUP(J82,'Basisreihen Destatis 2024 B.''21'!$T$7:$W$125,4,FALSE)</f>
        <v>3.4689999999999999</v>
      </c>
      <c r="O82" s="155">
        <f t="shared" si="26"/>
        <v>16.5</v>
      </c>
      <c r="P82" s="156">
        <f t="shared" ref="P82:P91" si="32">ROUND($O$16/O82,4)</f>
        <v>7.9515000000000002</v>
      </c>
      <c r="Q82" s="162"/>
      <c r="R82" s="161">
        <v>1958</v>
      </c>
      <c r="S82" s="159"/>
      <c r="T82" s="159"/>
      <c r="U82" s="159"/>
      <c r="V82" s="159">
        <f>VLOOKUP(R82,'Basisreihen Destatis 2024 B.''21'!$K$7:$R$91,4,FALSE)</f>
        <v>64.5</v>
      </c>
      <c r="W82" s="159">
        <f t="shared" si="27"/>
        <v>35.1</v>
      </c>
      <c r="X82" s="159"/>
      <c r="Y82" s="159">
        <f>VLOOKUP(R82,'Basisreihen Destatis 2024 B.''21'!$T$7:$W$125,3,FALSE)</f>
        <v>15.4</v>
      </c>
      <c r="Z82" s="159">
        <f t="shared" si="28"/>
        <v>16.5</v>
      </c>
      <c r="AA82" s="164">
        <f>VLOOKUP(R82,'Basisreihen Destatis 2024 B.''21'!$T$7:$W$125,4,FALSE)</f>
        <v>3.4689999999999999</v>
      </c>
      <c r="AB82" s="159">
        <f t="shared" si="29"/>
        <v>16.5</v>
      </c>
      <c r="AC82" s="160">
        <f t="shared" si="30"/>
        <v>23.9</v>
      </c>
      <c r="AD82" s="156">
        <f t="shared" ref="AD82:AD91" si="33">ROUND($AC$16/AC82,4)</f>
        <v>5.4435000000000002</v>
      </c>
      <c r="AF82" s="161">
        <v>1958</v>
      </c>
      <c r="AG82" s="158"/>
      <c r="AH82" s="159">
        <f>VLOOKUP(AF82,'Basisreihen Destatis 2024 B.''21'!$K$7:$R$91,8,FALSE)</f>
        <v>27.9</v>
      </c>
      <c r="AI82" s="160">
        <f t="shared" ref="AI82:AI91" si="34">ROUND(IF(AG82&gt;0,AG82,AH82*$AG$64/$AH$64),1)</f>
        <v>29.1</v>
      </c>
      <c r="AJ82" s="156">
        <f t="shared" ref="AJ82:AJ91" si="35">ROUND($AI$16/AI82,4)</f>
        <v>4.4055</v>
      </c>
    </row>
    <row r="83" spans="2:36" x14ac:dyDescent="0.2">
      <c r="B83" s="182">
        <v>1957</v>
      </c>
      <c r="C83" s="153"/>
      <c r="D83" s="154"/>
      <c r="E83" s="154"/>
      <c r="F83" s="163">
        <f>VLOOKUP(B83,'Basisreihen Destatis 2024 B.''21'!$T$7:$W$125,4,FALSE)</f>
        <v>3.3610000000000002</v>
      </c>
      <c r="G83" s="155">
        <f t="shared" si="24"/>
        <v>10.5</v>
      </c>
      <c r="H83" s="156">
        <f t="shared" si="31"/>
        <v>12.4476</v>
      </c>
      <c r="J83" s="161">
        <v>1957</v>
      </c>
      <c r="K83" s="153"/>
      <c r="L83" s="154"/>
      <c r="M83" s="154"/>
      <c r="N83" s="163">
        <f>VLOOKUP(J83,'Basisreihen Destatis 2024 B.''21'!$T$7:$W$125,4,FALSE)</f>
        <v>3.3610000000000002</v>
      </c>
      <c r="O83" s="155">
        <f t="shared" si="26"/>
        <v>16</v>
      </c>
      <c r="P83" s="156">
        <f t="shared" si="32"/>
        <v>8.1999999999999993</v>
      </c>
      <c r="R83" s="161">
        <v>1957</v>
      </c>
      <c r="S83" s="159"/>
      <c r="T83" s="159"/>
      <c r="U83" s="159"/>
      <c r="V83" s="159">
        <f>VLOOKUP(R83,'Basisreihen Destatis 2024 B.''21'!$K$7:$R$91,4,FALSE)</f>
        <v>63.4</v>
      </c>
      <c r="W83" s="159">
        <f t="shared" si="27"/>
        <v>34.5</v>
      </c>
      <c r="X83" s="159"/>
      <c r="Y83" s="159"/>
      <c r="Z83" s="159"/>
      <c r="AA83" s="164">
        <f>VLOOKUP(R83,'Basisreihen Destatis 2024 B.''21'!$T$7:$W$125,4,FALSE)</f>
        <v>3.3610000000000002</v>
      </c>
      <c r="AB83" s="159">
        <f t="shared" si="29"/>
        <v>16</v>
      </c>
      <c r="AC83" s="160">
        <f t="shared" si="30"/>
        <v>23.4</v>
      </c>
      <c r="AD83" s="156">
        <f t="shared" si="33"/>
        <v>5.5598000000000001</v>
      </c>
      <c r="AF83" s="161">
        <v>1957</v>
      </c>
      <c r="AG83" s="158"/>
      <c r="AH83" s="159">
        <f>VLOOKUP(AF83,'Basisreihen Destatis 2024 B.''21'!$K$7:$R$91,8,FALSE)</f>
        <v>28.1</v>
      </c>
      <c r="AI83" s="160">
        <f t="shared" si="34"/>
        <v>29.3</v>
      </c>
      <c r="AJ83" s="156">
        <f t="shared" si="35"/>
        <v>4.3754</v>
      </c>
    </row>
    <row r="84" spans="2:36" x14ac:dyDescent="0.2">
      <c r="B84" s="182">
        <v>1956</v>
      </c>
      <c r="C84" s="153"/>
      <c r="D84" s="154"/>
      <c r="E84" s="154"/>
      <c r="F84" s="163">
        <f>VLOOKUP(B84,'Basisreihen Destatis 2024 B.''21'!$T$7:$W$125,4,FALSE)</f>
        <v>3.2450000000000001</v>
      </c>
      <c r="G84" s="155">
        <f t="shared" si="24"/>
        <v>10.1</v>
      </c>
      <c r="H84" s="156">
        <f t="shared" si="31"/>
        <v>12.9406</v>
      </c>
      <c r="J84" s="161">
        <v>1956</v>
      </c>
      <c r="K84" s="153"/>
      <c r="L84" s="154"/>
      <c r="M84" s="154"/>
      <c r="N84" s="163">
        <f>VLOOKUP(J84,'Basisreihen Destatis 2024 B.''21'!$T$7:$W$125,4,FALSE)</f>
        <v>3.2450000000000001</v>
      </c>
      <c r="O84" s="155">
        <f t="shared" si="26"/>
        <v>15.4</v>
      </c>
      <c r="P84" s="156">
        <f t="shared" si="32"/>
        <v>8.5195000000000007</v>
      </c>
      <c r="R84" s="161">
        <v>1956</v>
      </c>
      <c r="S84" s="159"/>
      <c r="T84" s="159"/>
      <c r="U84" s="159"/>
      <c r="V84" s="159">
        <f>VLOOKUP(R84,'Basisreihen Destatis 2024 B.''21'!$K$7:$R$91,4,FALSE)</f>
        <v>59.9</v>
      </c>
      <c r="W84" s="159">
        <f t="shared" si="27"/>
        <v>32.6</v>
      </c>
      <c r="X84" s="159"/>
      <c r="Y84" s="159"/>
      <c r="Z84" s="159"/>
      <c r="AA84" s="164">
        <f>VLOOKUP(R84,'Basisreihen Destatis 2024 B.''21'!$T$7:$W$125,4,FALSE)</f>
        <v>3.2450000000000001</v>
      </c>
      <c r="AB84" s="159">
        <f t="shared" si="29"/>
        <v>15.4</v>
      </c>
      <c r="AC84" s="160">
        <f t="shared" si="30"/>
        <v>22.3</v>
      </c>
      <c r="AD84" s="156">
        <f t="shared" si="33"/>
        <v>5.8341000000000003</v>
      </c>
      <c r="AF84" s="161">
        <v>1956</v>
      </c>
      <c r="AG84" s="158"/>
      <c r="AH84" s="159">
        <f>VLOOKUP(AF84,'Basisreihen Destatis 2024 B.''21'!$K$7:$R$91,8,FALSE)</f>
        <v>27.6</v>
      </c>
      <c r="AI84" s="160">
        <f t="shared" si="34"/>
        <v>28.8</v>
      </c>
      <c r="AJ84" s="156">
        <f t="shared" si="35"/>
        <v>4.4513999999999996</v>
      </c>
    </row>
    <row r="85" spans="2:36" x14ac:dyDescent="0.2">
      <c r="B85" s="182">
        <v>1955</v>
      </c>
      <c r="C85" s="153"/>
      <c r="D85" s="154"/>
      <c r="E85" s="154"/>
      <c r="F85" s="163">
        <f>VLOOKUP(B85,'Basisreihen Destatis 2024 B.''21'!$T$7:$W$125,4,FALSE)</f>
        <v>3.1629999999999998</v>
      </c>
      <c r="G85" s="155">
        <f t="shared" si="24"/>
        <v>9.8000000000000007</v>
      </c>
      <c r="H85" s="156">
        <f t="shared" si="31"/>
        <v>13.3367</v>
      </c>
      <c r="J85" s="161">
        <v>1955</v>
      </c>
      <c r="K85" s="153"/>
      <c r="L85" s="154"/>
      <c r="M85" s="154"/>
      <c r="N85" s="163">
        <f>VLOOKUP(J85,'Basisreihen Destatis 2024 B.''21'!$T$7:$W$125,4,FALSE)</f>
        <v>3.1629999999999998</v>
      </c>
      <c r="O85" s="155">
        <f t="shared" si="26"/>
        <v>15</v>
      </c>
      <c r="P85" s="156">
        <f t="shared" si="32"/>
        <v>8.7467000000000006</v>
      </c>
      <c r="R85" s="161">
        <v>1955</v>
      </c>
      <c r="S85" s="159"/>
      <c r="T85" s="159"/>
      <c r="U85" s="159"/>
      <c r="V85" s="159">
        <f>VLOOKUP(R85,'Basisreihen Destatis 2024 B.''21'!$K$7:$R$91,4,FALSE)</f>
        <v>58.3</v>
      </c>
      <c r="W85" s="159">
        <f t="shared" si="27"/>
        <v>31.8</v>
      </c>
      <c r="X85" s="159"/>
      <c r="Y85" s="159"/>
      <c r="Z85" s="159"/>
      <c r="AA85" s="164">
        <f>VLOOKUP(R85,'Basisreihen Destatis 2024 B.''21'!$T$7:$W$125,4,FALSE)</f>
        <v>3.1629999999999998</v>
      </c>
      <c r="AB85" s="159">
        <f t="shared" si="29"/>
        <v>15</v>
      </c>
      <c r="AC85" s="160">
        <f t="shared" si="30"/>
        <v>21.7</v>
      </c>
      <c r="AD85" s="156">
        <f t="shared" si="33"/>
        <v>5.9954000000000001</v>
      </c>
      <c r="AF85" s="161">
        <v>1955</v>
      </c>
      <c r="AG85" s="158"/>
      <c r="AH85" s="159">
        <f>VLOOKUP(AF85,'Basisreihen Destatis 2024 B.''21'!$K$7:$R$91,8,FALSE)</f>
        <v>27.1</v>
      </c>
      <c r="AI85" s="160">
        <f t="shared" si="34"/>
        <v>28.2</v>
      </c>
      <c r="AJ85" s="156">
        <f t="shared" si="35"/>
        <v>4.5461</v>
      </c>
    </row>
    <row r="86" spans="2:36" x14ac:dyDescent="0.2">
      <c r="B86" s="182">
        <v>1954</v>
      </c>
      <c r="C86" s="153"/>
      <c r="D86" s="154"/>
      <c r="E86" s="154"/>
      <c r="F86" s="163">
        <f>VLOOKUP(B86,'Basisreihen Destatis 2024 B.''21'!$T$7:$W$125,4,FALSE)</f>
        <v>3</v>
      </c>
      <c r="G86" s="155">
        <f t="shared" si="24"/>
        <v>9.3000000000000007</v>
      </c>
      <c r="H86" s="156">
        <f t="shared" si="31"/>
        <v>14.053800000000001</v>
      </c>
      <c r="J86" s="161">
        <v>1954</v>
      </c>
      <c r="K86" s="153"/>
      <c r="L86" s="154"/>
      <c r="M86" s="154"/>
      <c r="N86" s="163">
        <f>VLOOKUP(J86,'Basisreihen Destatis 2024 B.''21'!$T$7:$W$125,4,FALSE)</f>
        <v>3</v>
      </c>
      <c r="O86" s="155">
        <f t="shared" si="26"/>
        <v>14.3</v>
      </c>
      <c r="P86" s="156">
        <f t="shared" si="32"/>
        <v>9.1747999999999994</v>
      </c>
      <c r="R86" s="161">
        <v>1954</v>
      </c>
      <c r="S86" s="159"/>
      <c r="T86" s="159"/>
      <c r="U86" s="159"/>
      <c r="V86" s="159">
        <f>VLOOKUP(R86,'Basisreihen Destatis 2024 B.''21'!$K$7:$R$91,4,FALSE)</f>
        <v>56.5</v>
      </c>
      <c r="W86" s="159">
        <f t="shared" si="27"/>
        <v>30.8</v>
      </c>
      <c r="X86" s="159"/>
      <c r="Y86" s="159"/>
      <c r="Z86" s="159"/>
      <c r="AA86" s="164">
        <f>VLOOKUP(R86,'Basisreihen Destatis 2024 B.''21'!$T$7:$W$125,4,FALSE)</f>
        <v>3</v>
      </c>
      <c r="AB86" s="159">
        <f t="shared" si="29"/>
        <v>14.3</v>
      </c>
      <c r="AC86" s="160">
        <f t="shared" si="30"/>
        <v>20.9</v>
      </c>
      <c r="AD86" s="156">
        <f t="shared" si="33"/>
        <v>6.2248999999999999</v>
      </c>
      <c r="AF86" s="161">
        <v>1954</v>
      </c>
      <c r="AG86" s="158"/>
      <c r="AH86" s="159">
        <f>VLOOKUP(AF86,'Basisreihen Destatis 2024 B.''21'!$K$7:$R$91,8,FALSE)</f>
        <v>26.6</v>
      </c>
      <c r="AI86" s="160">
        <f t="shared" si="34"/>
        <v>27.7</v>
      </c>
      <c r="AJ86" s="156">
        <f t="shared" si="35"/>
        <v>4.6281999999999996</v>
      </c>
    </row>
    <row r="87" spans="2:36" x14ac:dyDescent="0.2">
      <c r="B87" s="182">
        <v>1953</v>
      </c>
      <c r="C87" s="153"/>
      <c r="D87" s="154"/>
      <c r="E87" s="154"/>
      <c r="F87" s="163">
        <f>VLOOKUP(B87,'Basisreihen Destatis 2024 B.''21'!$T$7:$W$125,4,FALSE)</f>
        <v>2.9860000000000002</v>
      </c>
      <c r="G87" s="155">
        <f t="shared" si="24"/>
        <v>9.3000000000000007</v>
      </c>
      <c r="H87" s="156">
        <f t="shared" si="31"/>
        <v>14.053800000000001</v>
      </c>
      <c r="J87" s="161">
        <v>1953</v>
      </c>
      <c r="K87" s="153"/>
      <c r="L87" s="154"/>
      <c r="M87" s="154"/>
      <c r="N87" s="163">
        <f>VLOOKUP(J87,'Basisreihen Destatis 2024 B.''21'!$T$7:$W$125,4,FALSE)</f>
        <v>2.9860000000000002</v>
      </c>
      <c r="O87" s="155">
        <f t="shared" si="26"/>
        <v>14.2</v>
      </c>
      <c r="P87" s="156">
        <f t="shared" si="32"/>
        <v>9.2393999999999998</v>
      </c>
      <c r="R87" s="161">
        <v>1953</v>
      </c>
      <c r="S87" s="159"/>
      <c r="T87" s="159"/>
      <c r="U87" s="159"/>
      <c r="V87" s="159">
        <f>VLOOKUP(R87,'Basisreihen Destatis 2024 B.''21'!$K$7:$R$91,4,FALSE)</f>
        <v>58.3</v>
      </c>
      <c r="W87" s="159">
        <f t="shared" si="27"/>
        <v>31.8</v>
      </c>
      <c r="X87" s="159"/>
      <c r="Y87" s="159"/>
      <c r="Z87" s="159"/>
      <c r="AA87" s="164">
        <f>VLOOKUP(R87,'Basisreihen Destatis 2024 B.''21'!$T$7:$W$125,4,FALSE)</f>
        <v>2.9860000000000002</v>
      </c>
      <c r="AB87" s="159">
        <f t="shared" si="29"/>
        <v>14.2</v>
      </c>
      <c r="AC87" s="160">
        <f t="shared" si="30"/>
        <v>21.2</v>
      </c>
      <c r="AD87" s="156">
        <f t="shared" si="33"/>
        <v>6.1368</v>
      </c>
      <c r="AF87" s="161">
        <v>1953</v>
      </c>
      <c r="AG87" s="158"/>
      <c r="AH87" s="159">
        <f>VLOOKUP(AF87,'Basisreihen Destatis 2024 B.''21'!$K$7:$R$91,8,FALSE)</f>
        <v>27.1</v>
      </c>
      <c r="AI87" s="160">
        <f t="shared" si="34"/>
        <v>28.2</v>
      </c>
      <c r="AJ87" s="156">
        <f t="shared" si="35"/>
        <v>4.5461</v>
      </c>
    </row>
    <row r="88" spans="2:36" x14ac:dyDescent="0.2">
      <c r="B88" s="182">
        <v>1952</v>
      </c>
      <c r="C88" s="153"/>
      <c r="D88" s="154"/>
      <c r="E88" s="154"/>
      <c r="F88" s="163">
        <f>VLOOKUP(B88,'Basisreihen Destatis 2024 B.''21'!$T$7:$W$125,4,FALSE)</f>
        <v>3.0880000000000001</v>
      </c>
      <c r="G88" s="155">
        <f t="shared" si="24"/>
        <v>9.6</v>
      </c>
      <c r="H88" s="156">
        <f t="shared" si="31"/>
        <v>13.614599999999999</v>
      </c>
      <c r="J88" s="161">
        <v>1952</v>
      </c>
      <c r="K88" s="153"/>
      <c r="L88" s="154"/>
      <c r="M88" s="154"/>
      <c r="N88" s="163">
        <f>VLOOKUP(J88,'Basisreihen Destatis 2024 B.''21'!$T$7:$W$125,4,FALSE)</f>
        <v>3.0880000000000001</v>
      </c>
      <c r="O88" s="155">
        <f t="shared" si="26"/>
        <v>14.7</v>
      </c>
      <c r="P88" s="156">
        <f t="shared" si="32"/>
        <v>8.9252000000000002</v>
      </c>
      <c r="R88" s="161">
        <v>1952</v>
      </c>
      <c r="S88" s="159"/>
      <c r="T88" s="159"/>
      <c r="U88" s="159"/>
      <c r="V88" s="159">
        <f>VLOOKUP(R88,'Basisreihen Destatis 2024 B.''21'!$K$7:$R$91,4,FALSE)</f>
        <v>56</v>
      </c>
      <c r="W88" s="159">
        <f t="shared" si="27"/>
        <v>30.5</v>
      </c>
      <c r="X88" s="159"/>
      <c r="Y88" s="159"/>
      <c r="Z88" s="159"/>
      <c r="AA88" s="164">
        <f>VLOOKUP(R88,'Basisreihen Destatis 2024 B.''21'!$T$7:$W$125,4,FALSE)</f>
        <v>3.0880000000000001</v>
      </c>
      <c r="AB88" s="159">
        <f t="shared" si="29"/>
        <v>14.7</v>
      </c>
      <c r="AC88" s="160">
        <f t="shared" si="30"/>
        <v>21</v>
      </c>
      <c r="AD88" s="156">
        <f t="shared" si="33"/>
        <v>6.1951999999999998</v>
      </c>
      <c r="AF88" s="161">
        <v>1952</v>
      </c>
      <c r="AG88" s="158"/>
      <c r="AH88" s="159">
        <f>VLOOKUP(AF88,'Basisreihen Destatis 2024 B.''21'!$K$7:$R$91,8,FALSE)</f>
        <v>27.8</v>
      </c>
      <c r="AI88" s="160">
        <f t="shared" si="34"/>
        <v>29</v>
      </c>
      <c r="AJ88" s="156">
        <f t="shared" si="35"/>
        <v>4.4207000000000001</v>
      </c>
    </row>
    <row r="89" spans="2:36" x14ac:dyDescent="0.2">
      <c r="B89" s="182">
        <v>1951</v>
      </c>
      <c r="C89" s="153"/>
      <c r="D89" s="154"/>
      <c r="E89" s="154"/>
      <c r="F89" s="163">
        <f>VLOOKUP(B89,'Basisreihen Destatis 2024 B.''21'!$T$7:$W$125,4,FALSE)</f>
        <v>2.8980000000000001</v>
      </c>
      <c r="G89" s="155">
        <f t="shared" si="24"/>
        <v>9</v>
      </c>
      <c r="H89" s="156">
        <f t="shared" si="31"/>
        <v>14.5222</v>
      </c>
      <c r="J89" s="161">
        <v>1951</v>
      </c>
      <c r="K89" s="153"/>
      <c r="L89" s="154"/>
      <c r="M89" s="154"/>
      <c r="N89" s="163">
        <f>VLOOKUP(J89,'Basisreihen Destatis 2024 B.''21'!$T$7:$W$125,4,FALSE)</f>
        <v>2.8980000000000001</v>
      </c>
      <c r="O89" s="155">
        <f t="shared" si="26"/>
        <v>13.8</v>
      </c>
      <c r="P89" s="156">
        <f t="shared" si="32"/>
        <v>9.5071999999999992</v>
      </c>
      <c r="R89" s="161">
        <v>1951</v>
      </c>
      <c r="S89" s="159"/>
      <c r="T89" s="159"/>
      <c r="U89" s="159"/>
      <c r="V89" s="159">
        <f>VLOOKUP(R89,'Basisreihen Destatis 2024 B.''21'!$K$7:$R$91,4,FALSE)</f>
        <v>40.200000000000003</v>
      </c>
      <c r="W89" s="159">
        <f t="shared" si="27"/>
        <v>21.9</v>
      </c>
      <c r="X89" s="159"/>
      <c r="Y89" s="159"/>
      <c r="Z89" s="159"/>
      <c r="AA89" s="164">
        <f>VLOOKUP(R89,'Basisreihen Destatis 2024 B.''21'!$T$7:$W$125,4,FALSE)</f>
        <v>2.8980000000000001</v>
      </c>
      <c r="AB89" s="159">
        <f t="shared" si="29"/>
        <v>13.8</v>
      </c>
      <c r="AC89" s="160">
        <f t="shared" si="30"/>
        <v>17</v>
      </c>
      <c r="AD89" s="156">
        <f t="shared" si="33"/>
        <v>7.6528999999999998</v>
      </c>
      <c r="AF89" s="161">
        <v>1951</v>
      </c>
      <c r="AG89" s="158"/>
      <c r="AH89" s="159">
        <f>VLOOKUP(AF89,'Basisreihen Destatis 2024 B.''21'!$K$7:$R$91,8,FALSE)</f>
        <v>27.1</v>
      </c>
      <c r="AI89" s="160">
        <f t="shared" si="34"/>
        <v>28.2</v>
      </c>
      <c r="AJ89" s="156">
        <f t="shared" si="35"/>
        <v>4.5461</v>
      </c>
    </row>
    <row r="90" spans="2:36" x14ac:dyDescent="0.2">
      <c r="B90" s="182">
        <v>1950</v>
      </c>
      <c r="C90" s="153"/>
      <c r="D90" s="154"/>
      <c r="E90" s="154"/>
      <c r="F90" s="163">
        <f>VLOOKUP(B90,'Basisreihen Destatis 2024 B.''21'!$T$7:$W$125,4,FALSE)</f>
        <v>2.5030000000000001</v>
      </c>
      <c r="G90" s="155">
        <f t="shared" si="24"/>
        <v>7.8</v>
      </c>
      <c r="H90" s="156">
        <f t="shared" si="31"/>
        <v>16.756399999999999</v>
      </c>
      <c r="J90" s="161">
        <v>1950</v>
      </c>
      <c r="K90" s="153"/>
      <c r="L90" s="154"/>
      <c r="M90" s="154"/>
      <c r="N90" s="163">
        <f>VLOOKUP(J90,'Basisreihen Destatis 2024 B.''21'!$T$7:$W$125,4,FALSE)</f>
        <v>2.5030000000000001</v>
      </c>
      <c r="O90" s="155">
        <f t="shared" si="26"/>
        <v>11.9</v>
      </c>
      <c r="P90" s="156">
        <f t="shared" si="32"/>
        <v>11.0252</v>
      </c>
      <c r="R90" s="161">
        <v>1950</v>
      </c>
      <c r="S90" s="159"/>
      <c r="T90" s="159"/>
      <c r="U90" s="159"/>
      <c r="V90" s="159">
        <f>VLOOKUP(R90,'Basisreihen Destatis 2024 B.''21'!$K$7:$R$91,4,FALSE)</f>
        <v>32.9</v>
      </c>
      <c r="W90" s="159">
        <f>ROUND(IF(U90&gt;0,U90,V90*$U$72/$V$72),1)</f>
        <v>17.899999999999999</v>
      </c>
      <c r="X90" s="159"/>
      <c r="Y90" s="159"/>
      <c r="Z90" s="159"/>
      <c r="AA90" s="164">
        <f>VLOOKUP(R90,'Basisreihen Destatis 2024 B.''21'!$T$7:$W$125,4,FALSE)</f>
        <v>2.5030000000000001</v>
      </c>
      <c r="AB90" s="159">
        <f t="shared" si="29"/>
        <v>11.9</v>
      </c>
      <c r="AC90" s="160">
        <f t="shared" si="30"/>
        <v>14.3</v>
      </c>
      <c r="AD90" s="156">
        <f t="shared" si="33"/>
        <v>9.0978999999999992</v>
      </c>
      <c r="AF90" s="161">
        <v>1950</v>
      </c>
      <c r="AG90" s="158"/>
      <c r="AH90" s="159">
        <f>VLOOKUP(AF90,'Basisreihen Destatis 2024 B.''21'!$K$7:$R$91,8,FALSE)</f>
        <v>22.9</v>
      </c>
      <c r="AI90" s="160">
        <f t="shared" si="34"/>
        <v>23.9</v>
      </c>
      <c r="AJ90" s="156">
        <f t="shared" si="35"/>
        <v>5.3639999999999999</v>
      </c>
    </row>
    <row r="91" spans="2:36" x14ac:dyDescent="0.2">
      <c r="B91" s="182">
        <v>1949</v>
      </c>
      <c r="C91" s="153"/>
      <c r="D91" s="154"/>
      <c r="E91" s="154"/>
      <c r="F91" s="163">
        <f>VLOOKUP(B91,'Basisreihen Destatis 2024 B.''21'!$T$7:$W$125,4,FALSE)</f>
        <v>2.6259999999999999</v>
      </c>
      <c r="G91" s="155">
        <f t="shared" si="24"/>
        <v>8.1999999999999993</v>
      </c>
      <c r="H91" s="156">
        <f t="shared" si="31"/>
        <v>15.939</v>
      </c>
      <c r="J91" s="161">
        <v>1949</v>
      </c>
      <c r="K91" s="153"/>
      <c r="L91" s="154"/>
      <c r="M91" s="154"/>
      <c r="N91" s="163">
        <f>VLOOKUP(J91,'Basisreihen Destatis 2024 B.''21'!$T$7:$W$125,4,FALSE)</f>
        <v>2.6259999999999999</v>
      </c>
      <c r="O91" s="155">
        <f t="shared" si="26"/>
        <v>12.5</v>
      </c>
      <c r="P91" s="156">
        <f t="shared" si="32"/>
        <v>10.496</v>
      </c>
      <c r="R91" s="165">
        <v>1949</v>
      </c>
      <c r="S91" s="167"/>
      <c r="T91" s="167"/>
      <c r="U91" s="167"/>
      <c r="V91" s="168">
        <f>VLOOKUP(R91,'Basisreihen Destatis 2024 B.''21'!$K$7:$R$91,4,FALSE)</f>
        <v>31.7</v>
      </c>
      <c r="W91" s="167">
        <f>ROUND(IF(U91&gt;0,U91,V91*$U$72/$V$72),1)</f>
        <v>17.3</v>
      </c>
      <c r="X91" s="167"/>
      <c r="Y91" s="167"/>
      <c r="Z91" s="167"/>
      <c r="AA91" s="169">
        <f>VLOOKUP(R91,'Basisreihen Destatis 2024 B.''21'!$T$7:$W$125,4,FALSE)</f>
        <v>2.6259999999999999</v>
      </c>
      <c r="AB91" s="167">
        <f t="shared" si="29"/>
        <v>12.5</v>
      </c>
      <c r="AC91" s="170">
        <f t="shared" si="30"/>
        <v>14.4</v>
      </c>
      <c r="AD91" s="171">
        <f t="shared" si="33"/>
        <v>9.0347000000000008</v>
      </c>
      <c r="AF91" s="165">
        <v>1949</v>
      </c>
      <c r="AG91" s="167"/>
      <c r="AH91" s="168">
        <f>VLOOKUP(AF91,'Basisreihen Destatis 2024 B.''21'!$K$7:$R$91,8,FALSE)</f>
        <v>23.5</v>
      </c>
      <c r="AI91" s="168">
        <f t="shared" si="34"/>
        <v>24.5</v>
      </c>
      <c r="AJ91" s="230">
        <f t="shared" si="35"/>
        <v>5.2327000000000004</v>
      </c>
    </row>
    <row r="92" spans="2:36" x14ac:dyDescent="0.2">
      <c r="B92" s="182">
        <v>1948</v>
      </c>
      <c r="C92" s="153"/>
      <c r="D92" s="154"/>
      <c r="E92" s="154"/>
      <c r="F92" s="163">
        <f>VLOOKUP(B92,'Basisreihen Destatis 2024 B.''21'!$T$7:$W$125,4,FALSE)</f>
        <v>2.3199999999999998</v>
      </c>
      <c r="G92" s="155">
        <f t="shared" si="24"/>
        <v>7.2</v>
      </c>
      <c r="H92" s="156">
        <f t="shared" si="31"/>
        <v>18.152799999999999</v>
      </c>
      <c r="J92" s="161">
        <v>1948</v>
      </c>
      <c r="K92" s="153"/>
      <c r="L92" s="154"/>
      <c r="M92" s="154"/>
      <c r="N92" s="163"/>
      <c r="O92" s="155"/>
      <c r="P92" s="156"/>
      <c r="AJ92" s="162"/>
    </row>
    <row r="93" spans="2:36" x14ac:dyDescent="0.2">
      <c r="B93" s="182">
        <v>1947</v>
      </c>
      <c r="C93" s="153"/>
      <c r="D93" s="154"/>
      <c r="E93" s="154"/>
      <c r="F93" s="163">
        <f>VLOOKUP(B93,'Basisreihen Destatis 2024 B.''21'!$T$7:$W$125,4,FALSE)</f>
        <v>2.129</v>
      </c>
      <c r="G93" s="155">
        <f t="shared" si="24"/>
        <v>6.6</v>
      </c>
      <c r="H93" s="156">
        <f t="shared" si="31"/>
        <v>19.803000000000001</v>
      </c>
      <c r="J93" s="161">
        <v>1947</v>
      </c>
      <c r="K93" s="153"/>
      <c r="L93" s="154"/>
      <c r="M93" s="154"/>
      <c r="N93" s="163"/>
      <c r="O93" s="155"/>
      <c r="P93" s="156"/>
      <c r="AJ93" s="162"/>
    </row>
    <row r="94" spans="2:36" x14ac:dyDescent="0.2">
      <c r="B94" s="182">
        <v>1946</v>
      </c>
      <c r="C94" s="153"/>
      <c r="D94" s="154"/>
      <c r="E94" s="154"/>
      <c r="F94" s="163">
        <f>VLOOKUP(B94,'Basisreihen Destatis 2024 B.''21'!$T$7:$W$125,4,FALSE)</f>
        <v>1.823</v>
      </c>
      <c r="G94" s="155">
        <f t="shared" si="24"/>
        <v>5.7</v>
      </c>
      <c r="H94" s="156">
        <f t="shared" si="31"/>
        <v>22.9298</v>
      </c>
      <c r="J94" s="161">
        <v>1946</v>
      </c>
      <c r="K94" s="153"/>
      <c r="L94" s="154"/>
      <c r="M94" s="154"/>
      <c r="N94" s="163"/>
      <c r="O94" s="155"/>
      <c r="P94" s="156"/>
      <c r="V94" s="162"/>
      <c r="W94" s="162"/>
      <c r="X94" s="162"/>
      <c r="Y94" s="162"/>
      <c r="Z94" s="162"/>
      <c r="AA94" s="162"/>
      <c r="AB94" s="162"/>
      <c r="AC94" s="162"/>
      <c r="AJ94" s="162"/>
    </row>
    <row r="95" spans="2:36" x14ac:dyDescent="0.2">
      <c r="B95" s="182">
        <v>1945</v>
      </c>
      <c r="C95" s="153"/>
      <c r="D95" s="154"/>
      <c r="E95" s="154"/>
      <c r="F95" s="163">
        <f>VLOOKUP(B95,'Basisreihen Destatis 2024 B.''21'!$T$7:$W$125,4,FALSE)</f>
        <v>1.7070000000000001</v>
      </c>
      <c r="G95" s="155">
        <f t="shared" si="24"/>
        <v>5.3</v>
      </c>
      <c r="H95" s="156">
        <f t="shared" si="31"/>
        <v>24.660399999999999</v>
      </c>
      <c r="J95" s="161">
        <v>1945</v>
      </c>
      <c r="K95" s="153"/>
      <c r="L95" s="154"/>
      <c r="M95" s="154"/>
      <c r="N95" s="163"/>
      <c r="O95" s="155"/>
      <c r="P95" s="156"/>
      <c r="V95" s="162"/>
      <c r="W95" s="162"/>
      <c r="X95" s="162"/>
      <c r="Y95" s="162"/>
      <c r="Z95" s="162"/>
      <c r="AA95" s="162"/>
      <c r="AB95" s="162"/>
      <c r="AC95" s="162"/>
      <c r="AJ95" s="162"/>
    </row>
    <row r="96" spans="2:36" x14ac:dyDescent="0.2">
      <c r="B96" s="182">
        <v>1944</v>
      </c>
      <c r="C96" s="172"/>
      <c r="D96" s="173"/>
      <c r="E96" s="173"/>
      <c r="F96" s="163">
        <f>VLOOKUP(B96,'Basisreihen Destatis 2024 B.''21'!$T$7:$W$125,4,FALSE)</f>
        <v>1.653</v>
      </c>
      <c r="G96" s="174">
        <f t="shared" si="24"/>
        <v>5.0999999999999996</v>
      </c>
      <c r="H96" s="156">
        <f t="shared" si="31"/>
        <v>25.627500000000001</v>
      </c>
      <c r="J96" s="161">
        <v>1944</v>
      </c>
      <c r="K96" s="153"/>
      <c r="L96" s="154"/>
      <c r="M96" s="154"/>
      <c r="N96" s="163"/>
      <c r="O96" s="155"/>
      <c r="P96" s="156"/>
      <c r="V96" s="162"/>
      <c r="W96" s="162"/>
      <c r="X96" s="162"/>
      <c r="Y96" s="162"/>
      <c r="Z96" s="162"/>
      <c r="AA96" s="162"/>
      <c r="AB96" s="162"/>
      <c r="AC96" s="162"/>
      <c r="AJ96" s="162"/>
    </row>
    <row r="97" spans="2:16" x14ac:dyDescent="0.2">
      <c r="B97" s="182">
        <v>1943</v>
      </c>
      <c r="C97" s="153"/>
      <c r="D97" s="154"/>
      <c r="E97" s="154"/>
      <c r="F97" s="163">
        <f>VLOOKUP(B97,'Basisreihen Destatis 2024 B.''21'!$T$7:$W$125,4,FALSE)</f>
        <v>1.619</v>
      </c>
      <c r="G97" s="174">
        <f t="shared" si="24"/>
        <v>5</v>
      </c>
      <c r="H97" s="156">
        <f t="shared" si="31"/>
        <v>26.14</v>
      </c>
      <c r="J97" s="161">
        <v>1943</v>
      </c>
      <c r="K97" s="153"/>
      <c r="L97" s="154"/>
      <c r="M97" s="154"/>
      <c r="N97" s="163"/>
      <c r="O97" s="155"/>
      <c r="P97" s="156"/>
    </row>
    <row r="98" spans="2:16" x14ac:dyDescent="0.2">
      <c r="B98" s="183">
        <v>1942</v>
      </c>
      <c r="C98" s="166"/>
      <c r="D98" s="167"/>
      <c r="E98" s="167"/>
      <c r="F98" s="175">
        <f>VLOOKUP(B98,'Basisreihen Destatis 2024 B.''21'!$T$7:$W$125,4,FALSE)</f>
        <v>1.585</v>
      </c>
      <c r="G98" s="170">
        <f t="shared" si="24"/>
        <v>4.9000000000000004</v>
      </c>
      <c r="H98" s="171">
        <f t="shared" si="31"/>
        <v>26.673500000000001</v>
      </c>
      <c r="J98" s="165">
        <v>1942</v>
      </c>
      <c r="K98" s="166"/>
      <c r="L98" s="167"/>
      <c r="M98" s="167"/>
      <c r="N98" s="175"/>
      <c r="O98" s="170"/>
      <c r="P98" s="171"/>
    </row>
    <row r="99" spans="2:16" x14ac:dyDescent="0.2">
      <c r="L99" s="176"/>
    </row>
    <row r="100" spans="2:16" x14ac:dyDescent="0.2">
      <c r="L100" s="176"/>
    </row>
    <row r="101" spans="2:16" x14ac:dyDescent="0.2">
      <c r="L101" s="176"/>
    </row>
    <row r="102" spans="2:16" x14ac:dyDescent="0.2">
      <c r="L102" s="176"/>
    </row>
    <row r="103" spans="2:16" x14ac:dyDescent="0.2">
      <c r="L103" s="176"/>
    </row>
    <row r="104" spans="2:16" x14ac:dyDescent="0.2">
      <c r="L104" s="176"/>
    </row>
    <row r="105" spans="2:16" x14ac:dyDescent="0.2">
      <c r="L105" s="176"/>
    </row>
    <row r="106" spans="2:16" x14ac:dyDescent="0.2">
      <c r="L106" s="176"/>
    </row>
    <row r="107" spans="2:16" x14ac:dyDescent="0.2">
      <c r="L107" s="176"/>
    </row>
    <row r="108" spans="2:16" x14ac:dyDescent="0.2">
      <c r="L108" s="176"/>
    </row>
    <row r="109" spans="2:16" x14ac:dyDescent="0.2">
      <c r="L109" s="176"/>
    </row>
    <row r="110" spans="2:16" x14ac:dyDescent="0.2">
      <c r="L110" s="176"/>
    </row>
    <row r="111" spans="2:16" x14ac:dyDescent="0.2">
      <c r="L111" s="176"/>
    </row>
    <row r="112" spans="2:16" x14ac:dyDescent="0.2">
      <c r="L112" s="176"/>
    </row>
    <row r="113" spans="12:12" x14ac:dyDescent="0.2">
      <c r="L113" s="176"/>
    </row>
  </sheetData>
  <sheetProtection algorithmName="SHA-512" hashValue="sd0EebzcuUPvsSAgIOWCPjhIqWzUh6CNbr5DQP89GwWAnkgERoRC90ykBP+rDq1zQ2C8Tw3PgVydyL/Hcrv/8w==" saltValue="mX1NoTnECD8zQUfSW7yptQ==" spinCount="100000" sheet="1" objects="1" scenarios="1"/>
  <pageMargins left="0.70866141732283472" right="0.70866141732283472" top="0.74803149606299213" bottom="0.74803149606299213" header="0.31496062992125984" footer="0.31496062992125984"/>
  <pageSetup paperSize="9" scale="10" fitToHeight="0" orientation="landscape" horizontalDpi="4294967292"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 r:id="rId3"/>
  <legacyDrawingHF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7059D-6823-4222-BD9F-B944A661DBC9}">
  <sheetPr>
    <tabColor rgb="FF2D2D2D"/>
    <pageSetUpPr fitToPage="1"/>
  </sheetPr>
  <dimension ref="A1:W154"/>
  <sheetViews>
    <sheetView zoomScale="85" zoomScaleNormal="85" workbookViewId="0">
      <pane xSplit="2" ySplit="8" topLeftCell="C9" activePane="bottomRight" state="frozen"/>
      <selection activeCell="P62" sqref="P62"/>
      <selection pane="topRight" activeCell="P62" sqref="P62"/>
      <selection pane="bottomLeft" activeCell="P62" sqref="P62"/>
      <selection pane="bottomRight"/>
    </sheetView>
  </sheetViews>
  <sheetFormatPr baseColWidth="10" defaultColWidth="11.42578125" defaultRowHeight="12.75" outlineLevelCol="1" x14ac:dyDescent="0.2"/>
  <cols>
    <col min="1" max="1" width="6.7109375" style="1" customWidth="1"/>
    <col min="2" max="2" width="9.7109375" style="86" customWidth="1"/>
    <col min="3" max="7" width="20.7109375" style="1" customWidth="1"/>
    <col min="8" max="8" width="20.7109375" style="1" hidden="1" customWidth="1"/>
    <col min="9" max="9" width="20.7109375" style="1" customWidth="1"/>
    <col min="10" max="10" width="12.28515625" style="1" customWidth="1"/>
    <col min="11" max="11" width="15.5703125" style="1" customWidth="1" outlineLevel="1"/>
    <col min="12" max="18" width="20.7109375" style="1" customWidth="1" outlineLevel="1"/>
    <col min="19" max="19" width="6.7109375" style="1" customWidth="1" outlineLevel="1"/>
    <col min="20" max="20" width="9.7109375" style="1" customWidth="1" outlineLevel="1"/>
    <col min="21" max="23" width="20.7109375" style="1" customWidth="1" outlineLevel="1"/>
    <col min="24" max="16384" width="11.42578125" style="1"/>
  </cols>
  <sheetData>
    <row r="1" spans="1:23" x14ac:dyDescent="0.2">
      <c r="A1" s="58"/>
    </row>
    <row r="2" spans="1:23" x14ac:dyDescent="0.2">
      <c r="A2" s="58"/>
    </row>
    <row r="3" spans="1:23" x14ac:dyDescent="0.2">
      <c r="A3" s="56" t="str">
        <f>Start!$C$6</f>
        <v>Preisindizes nach § 6a Gas-&amp; StromNEV für 2024</v>
      </c>
      <c r="T3" s="336"/>
      <c r="U3" s="337"/>
    </row>
    <row r="4" spans="1:23" ht="13.15" customHeight="1" x14ac:dyDescent="0.2">
      <c r="A4" s="57" t="s">
        <v>415</v>
      </c>
      <c r="T4" s="336"/>
      <c r="U4" s="337"/>
    </row>
    <row r="5" spans="1:23" x14ac:dyDescent="0.2">
      <c r="A5" s="57" t="s">
        <v>360</v>
      </c>
      <c r="B5" s="130" t="s">
        <v>405</v>
      </c>
      <c r="T5" s="87"/>
      <c r="U5" s="88"/>
      <c r="V5" s="88"/>
      <c r="W5" s="88"/>
    </row>
    <row r="6" spans="1:23" ht="12.75" customHeight="1" x14ac:dyDescent="0.2">
      <c r="H6" s="1" t="s">
        <v>140</v>
      </c>
      <c r="I6" s="1" t="s">
        <v>141</v>
      </c>
      <c r="T6" s="338"/>
      <c r="U6" s="339"/>
      <c r="W6" s="314" t="s">
        <v>378</v>
      </c>
    </row>
    <row r="7" spans="1:23" x14ac:dyDescent="0.2">
      <c r="B7" s="89"/>
      <c r="C7" s="90"/>
      <c r="D7" s="91" t="s">
        <v>142</v>
      </c>
      <c r="E7" s="90"/>
      <c r="F7" s="90"/>
      <c r="G7" s="90" t="s">
        <v>374</v>
      </c>
      <c r="H7" s="90"/>
      <c r="I7" s="92"/>
      <c r="K7" s="93"/>
      <c r="L7" s="94"/>
      <c r="M7" s="94"/>
      <c r="N7" s="95" t="s">
        <v>143</v>
      </c>
      <c r="O7" s="94"/>
      <c r="P7" s="94"/>
      <c r="Q7" s="94"/>
      <c r="R7" s="96"/>
      <c r="T7" s="97"/>
      <c r="U7" s="98"/>
      <c r="V7" s="98" t="s">
        <v>144</v>
      </c>
      <c r="W7" s="138"/>
    </row>
    <row r="8" spans="1:23" s="37" customFormat="1" ht="87" customHeight="1" x14ac:dyDescent="0.2">
      <c r="A8" s="1"/>
      <c r="B8" s="131" t="s">
        <v>145</v>
      </c>
      <c r="C8" s="132" t="str">
        <f>Übersicht!$B$10</f>
        <v>Gewerbliche Betriebsgebäude, Bauleistungen am Bauwerk ohne USt</v>
      </c>
      <c r="D8" s="133" t="str">
        <f>Übersicht!$B$11</f>
        <v>Ortskanäle, Bauleistungen am Bauwerk (Tiefbau), ohne USt</v>
      </c>
      <c r="E8" s="133" t="str">
        <f>Übersicht!$B$12</f>
        <v>Andere elektrische Leiter für eine Spannung von mehr als 1 000 Volt</v>
      </c>
      <c r="F8" s="133" t="str">
        <f>Übersicht!$B$13</f>
        <v>Türme und Gittermaste, aus Eisen oder Stahl</v>
      </c>
      <c r="G8" s="133" t="str">
        <f>Übersicht!$B$14</f>
        <v>Erzeugerpreise gewerblicher Produkte gesamt (ohne Mineralölerz.)</v>
      </c>
      <c r="H8" s="311" t="str">
        <f>Übersicht!$B$15</f>
        <v>Stahlrohre, Rohrform-, Rohrverschluss- und Rohrverbindungsstücke aus Eisen und Stahl</v>
      </c>
      <c r="I8" s="134" t="str">
        <f>Übersicht!$B$15</f>
        <v>Stahlrohre, Rohrform-, Rohrverschluss- und Rohrverbindungsstücke aus Eisen und Stahl</v>
      </c>
      <c r="K8" s="135" t="s">
        <v>145</v>
      </c>
      <c r="L8" s="136" t="str">
        <f>CONCATENATE(Übersicht!$B$25,"
Basis ",Übersicht!$K$25," = 100")</f>
        <v>Rohre aus Eisen oder Stahl
Basis 2000 = 100</v>
      </c>
      <c r="M8" s="133" t="str">
        <f>CONCATENATE(Übersicht!$B$26,"
Basis ",Übersicht!$K$26," = 100")</f>
        <v>Präzisionsstahlrohre, nahtlos und geschweißt
Basis 2000 = 100</v>
      </c>
      <c r="N8" s="133" t="str">
        <f>CONCATENATE(Übersicht!$B$27,"
 Basis ",Übersicht!$K$27," = 100")</f>
        <v>Eisen und Stahl
 Basis 1991 = 100</v>
      </c>
      <c r="O8" s="133" t="str">
        <f>CONCATENATE(Übersicht!$B$28,"
 Basis ",Übersicht!$K$28," = 100")</f>
        <v>Kabel
 Basis 1991 = 100</v>
      </c>
      <c r="P8" s="133" t="str">
        <f>CONCATENATE(Übersicht!$B$29,"
Basis ",Übersicht!$K$29," = 100")</f>
        <v>Isolierte Drähte und Leitungen
Basis 1991 = 100</v>
      </c>
      <c r="Q8" s="133" t="str">
        <f>CONCATENATE(Übersicht!$B$30," 
Basis ",Übersicht!$K$30," = 100")</f>
        <v>Fertigteilbauten überwiegend aus Metall, Konstruktionen aus Stahl und Aluminium 
Basis 1991 = 100</v>
      </c>
      <c r="R8" s="137" t="str">
        <f>CONCATENATE(Übersicht!$B$31,"
Basis ",Übersicht!$G$31," = 100")</f>
        <v>Erzeugerpreise gewerblicher Produkte gesamt
Basis 2021 = 100</v>
      </c>
      <c r="T8" s="139" t="s">
        <v>145</v>
      </c>
      <c r="U8" s="140" t="str">
        <f>CONCATENATE(Übersicht!$B$20,"
Basis ",Übersicht!$G$20,"  = 100")</f>
        <v>Gewerbliche Betriebsgebäude, Bauleistungen am Bauwerk, mit USt
Basis 2021  = 100</v>
      </c>
      <c r="V8" s="141" t="str">
        <f>CONCATENATE(Übersicht!$B$21,"
Basis ",Übersicht!$G$21,"  = 100")</f>
        <v>Ortskanäle, Bauleistungen am Bauwerk (Tiefbau), mit USt
Basis 2021  = 100</v>
      </c>
      <c r="W8" s="142" t="str">
        <f>CONCATENATE(Übersicht!$B$22,"
Basis ",Übersicht!$I$22," = 1 DM")</f>
        <v>Wiederherstellungswerte für 1913/1914 erstellte Wohngebäude
Basis 1913 = 1 DM</v>
      </c>
    </row>
    <row r="9" spans="1:23" s="37" customFormat="1" ht="13.5" hidden="1" customHeight="1" x14ac:dyDescent="0.2">
      <c r="A9" s="1"/>
      <c r="B9" s="99">
        <v>2031</v>
      </c>
      <c r="C9" s="100"/>
      <c r="D9" s="101"/>
      <c r="E9" s="101"/>
      <c r="F9" s="101"/>
      <c r="G9" s="101"/>
      <c r="H9" s="102"/>
      <c r="I9" s="103"/>
      <c r="K9" s="99">
        <v>2031</v>
      </c>
      <c r="L9" s="105"/>
      <c r="M9" s="106"/>
      <c r="N9" s="106"/>
      <c r="O9" s="106"/>
      <c r="P9" s="106"/>
      <c r="Q9" s="106"/>
      <c r="R9" s="107"/>
      <c r="T9" s="99">
        <v>2031</v>
      </c>
      <c r="U9" s="109"/>
      <c r="V9" s="110"/>
      <c r="W9" s="111"/>
    </row>
    <row r="10" spans="1:23" s="37" customFormat="1" ht="13.5" hidden="1" customHeight="1" x14ac:dyDescent="0.2">
      <c r="A10" s="1"/>
      <c r="B10" s="99">
        <v>2030</v>
      </c>
      <c r="C10" s="100"/>
      <c r="D10" s="101"/>
      <c r="E10" s="101"/>
      <c r="F10" s="101"/>
      <c r="G10" s="101"/>
      <c r="H10" s="102"/>
      <c r="I10" s="103"/>
      <c r="K10" s="99">
        <v>2030</v>
      </c>
      <c r="L10" s="105"/>
      <c r="M10" s="106"/>
      <c r="N10" s="106"/>
      <c r="O10" s="106"/>
      <c r="P10" s="106"/>
      <c r="Q10" s="106"/>
      <c r="R10" s="107"/>
      <c r="T10" s="99">
        <v>2030</v>
      </c>
      <c r="U10" s="109"/>
      <c r="V10" s="110"/>
      <c r="W10" s="111"/>
    </row>
    <row r="11" spans="1:23" s="37" customFormat="1" ht="13.5" hidden="1" customHeight="1" x14ac:dyDescent="0.2">
      <c r="A11" s="1"/>
      <c r="B11" s="99">
        <v>2029</v>
      </c>
      <c r="C11" s="100"/>
      <c r="D11" s="101"/>
      <c r="E11" s="101"/>
      <c r="F11" s="101"/>
      <c r="G11" s="101"/>
      <c r="H11" s="102"/>
      <c r="I11" s="103"/>
      <c r="K11" s="99">
        <v>2029</v>
      </c>
      <c r="L11" s="105"/>
      <c r="M11" s="106"/>
      <c r="N11" s="106"/>
      <c r="O11" s="106"/>
      <c r="P11" s="106"/>
      <c r="Q11" s="106"/>
      <c r="R11" s="107"/>
      <c r="T11" s="99">
        <v>2029</v>
      </c>
      <c r="U11" s="109"/>
      <c r="V11" s="110"/>
      <c r="W11" s="111"/>
    </row>
    <row r="12" spans="1:23" s="37" customFormat="1" ht="13.5" hidden="1" customHeight="1" x14ac:dyDescent="0.2">
      <c r="A12" s="1"/>
      <c r="B12" s="99">
        <v>2028</v>
      </c>
      <c r="C12" s="100"/>
      <c r="D12" s="101"/>
      <c r="E12" s="101"/>
      <c r="F12" s="101"/>
      <c r="G12" s="101"/>
      <c r="H12" s="102"/>
      <c r="I12" s="103"/>
      <c r="K12" s="99">
        <v>2028</v>
      </c>
      <c r="L12" s="105"/>
      <c r="M12" s="106"/>
      <c r="N12" s="106"/>
      <c r="O12" s="106"/>
      <c r="P12" s="106"/>
      <c r="Q12" s="106"/>
      <c r="R12" s="107"/>
      <c r="T12" s="99">
        <v>2028</v>
      </c>
      <c r="U12" s="109"/>
      <c r="V12" s="110"/>
      <c r="W12" s="111"/>
    </row>
    <row r="13" spans="1:23" s="37" customFormat="1" ht="13.5" hidden="1" customHeight="1" x14ac:dyDescent="0.2">
      <c r="A13" s="1"/>
      <c r="B13" s="234">
        <v>2027</v>
      </c>
      <c r="C13" s="235"/>
      <c r="D13" s="236"/>
      <c r="E13" s="236"/>
      <c r="F13" s="236"/>
      <c r="G13" s="236"/>
      <c r="H13" s="237"/>
      <c r="I13" s="238"/>
      <c r="K13" s="234">
        <v>2027</v>
      </c>
      <c r="L13" s="244"/>
      <c r="M13" s="245"/>
      <c r="N13" s="245"/>
      <c r="O13" s="245"/>
      <c r="P13" s="245"/>
      <c r="Q13" s="245"/>
      <c r="R13" s="246"/>
      <c r="T13" s="234">
        <v>2027</v>
      </c>
      <c r="U13" s="247"/>
      <c r="V13" s="248"/>
      <c r="W13" s="249"/>
    </row>
    <row r="14" spans="1:23" s="37" customFormat="1" ht="13.5" hidden="1" customHeight="1" x14ac:dyDescent="0.2">
      <c r="A14" s="1"/>
      <c r="B14" s="239">
        <v>2026</v>
      </c>
      <c r="C14" s="240"/>
      <c r="D14" s="241"/>
      <c r="E14" s="241"/>
      <c r="F14" s="241"/>
      <c r="G14" s="241"/>
      <c r="H14" s="242"/>
      <c r="I14" s="243"/>
      <c r="K14" s="239">
        <v>2026</v>
      </c>
      <c r="L14" s="105"/>
      <c r="M14" s="106"/>
      <c r="N14" s="106"/>
      <c r="O14" s="106"/>
      <c r="P14" s="106"/>
      <c r="Q14" s="106"/>
      <c r="R14" s="107"/>
      <c r="T14" s="239">
        <v>2026</v>
      </c>
      <c r="U14" s="250"/>
      <c r="V14" s="251"/>
      <c r="W14" s="252"/>
    </row>
    <row r="15" spans="1:23" s="37" customFormat="1" ht="13.5" hidden="1" customHeight="1" x14ac:dyDescent="0.2">
      <c r="A15" s="1"/>
      <c r="B15" s="99">
        <v>2025</v>
      </c>
      <c r="C15" s="100"/>
      <c r="D15" s="101"/>
      <c r="E15" s="101"/>
      <c r="F15" s="101"/>
      <c r="G15" s="101"/>
      <c r="H15" s="102"/>
      <c r="I15" s="103"/>
      <c r="K15" s="99">
        <v>2025</v>
      </c>
      <c r="L15" s="105"/>
      <c r="M15" s="106"/>
      <c r="N15" s="106"/>
      <c r="O15" s="106"/>
      <c r="P15" s="106"/>
      <c r="Q15" s="106"/>
      <c r="R15" s="107"/>
      <c r="T15" s="99">
        <v>2025</v>
      </c>
      <c r="U15" s="109"/>
      <c r="V15" s="110"/>
      <c r="W15" s="111"/>
    </row>
    <row r="16" spans="1:23" s="37" customFormat="1" ht="13.5" customHeight="1" x14ac:dyDescent="0.2">
      <c r="A16" s="1"/>
      <c r="B16" s="99">
        <v>2024</v>
      </c>
      <c r="C16" s="100">
        <v>130.69999999999999</v>
      </c>
      <c r="D16" s="101">
        <v>131.19999999999999</v>
      </c>
      <c r="E16" s="101">
        <v>124.3</v>
      </c>
      <c r="F16" s="101">
        <v>136</v>
      </c>
      <c r="G16" s="101">
        <v>128.19999999999999</v>
      </c>
      <c r="H16" s="102"/>
      <c r="I16" s="103">
        <v>128.5</v>
      </c>
      <c r="K16" s="99">
        <v>2024</v>
      </c>
      <c r="L16" s="105"/>
      <c r="M16" s="106"/>
      <c r="N16" s="106"/>
      <c r="O16" s="106"/>
      <c r="P16" s="106"/>
      <c r="Q16" s="106"/>
      <c r="R16" s="107">
        <v>127.7</v>
      </c>
      <c r="T16" s="99">
        <v>2024</v>
      </c>
      <c r="U16" s="109">
        <v>130.69999999999999</v>
      </c>
      <c r="V16" s="110">
        <v>131.19999999999999</v>
      </c>
      <c r="W16" s="111">
        <v>45.917999999999999</v>
      </c>
    </row>
    <row r="17" spans="1:23" s="37" customFormat="1" ht="13.5" customHeight="1" x14ac:dyDescent="0.2">
      <c r="A17" s="1"/>
      <c r="B17" s="99">
        <v>2023</v>
      </c>
      <c r="C17" s="100">
        <v>127</v>
      </c>
      <c r="D17" s="101">
        <v>126</v>
      </c>
      <c r="E17" s="101">
        <v>121.4</v>
      </c>
      <c r="F17" s="101">
        <v>136.6</v>
      </c>
      <c r="G17" s="101">
        <v>130.4</v>
      </c>
      <c r="H17" s="102">
        <v>165</v>
      </c>
      <c r="I17" s="103">
        <v>133.30000000000001</v>
      </c>
      <c r="K17" s="99">
        <v>2023</v>
      </c>
      <c r="L17" s="105"/>
      <c r="M17" s="106"/>
      <c r="N17" s="106"/>
      <c r="O17" s="106"/>
      <c r="P17" s="106"/>
      <c r="Q17" s="106"/>
      <c r="R17" s="107">
        <v>130.1</v>
      </c>
      <c r="T17" s="99">
        <v>2023</v>
      </c>
      <c r="U17" s="109">
        <v>127</v>
      </c>
      <c r="V17" s="110">
        <v>126</v>
      </c>
      <c r="W17" s="111">
        <v>44.616999999999997</v>
      </c>
    </row>
    <row r="18" spans="1:23" s="37" customFormat="1" x14ac:dyDescent="0.2">
      <c r="A18" s="1"/>
      <c r="B18" s="99">
        <v>2022</v>
      </c>
      <c r="C18" s="100">
        <v>117.2</v>
      </c>
      <c r="D18" s="101">
        <v>115</v>
      </c>
      <c r="E18" s="101">
        <v>122.3</v>
      </c>
      <c r="F18" s="101">
        <v>127.7</v>
      </c>
      <c r="G18" s="101">
        <v>128.9</v>
      </c>
      <c r="H18" s="102">
        <v>164.5</v>
      </c>
      <c r="I18" s="103">
        <v>128</v>
      </c>
      <c r="K18" s="99">
        <v>2022</v>
      </c>
      <c r="L18" s="105"/>
      <c r="M18" s="106"/>
      <c r="N18" s="106"/>
      <c r="O18" s="106"/>
      <c r="P18" s="106"/>
      <c r="Q18" s="106"/>
      <c r="R18" s="107">
        <v>129.80000000000001</v>
      </c>
      <c r="T18" s="99">
        <v>2022</v>
      </c>
      <c r="U18" s="109">
        <v>117.2</v>
      </c>
      <c r="V18" s="110">
        <v>115</v>
      </c>
      <c r="W18" s="111">
        <v>41.167000000000002</v>
      </c>
    </row>
    <row r="19" spans="1:23" s="37" customFormat="1" x14ac:dyDescent="0.2">
      <c r="A19" s="1"/>
      <c r="B19" s="99">
        <v>2021</v>
      </c>
      <c r="C19" s="304">
        <v>100</v>
      </c>
      <c r="D19" s="305">
        <v>100</v>
      </c>
      <c r="E19" s="305">
        <v>100</v>
      </c>
      <c r="F19" s="305">
        <v>100</v>
      </c>
      <c r="G19" s="305">
        <v>100</v>
      </c>
      <c r="H19" s="102">
        <v>124.4</v>
      </c>
      <c r="I19" s="308">
        <v>100</v>
      </c>
      <c r="K19" s="104">
        <f>$B$19</f>
        <v>2021</v>
      </c>
      <c r="L19" s="105"/>
      <c r="M19" s="106"/>
      <c r="N19" s="106"/>
      <c r="O19" s="106"/>
      <c r="P19" s="106"/>
      <c r="Q19" s="106"/>
      <c r="R19" s="310">
        <v>100</v>
      </c>
      <c r="T19" s="108">
        <f>$B$19</f>
        <v>2021</v>
      </c>
      <c r="U19" s="306">
        <v>100</v>
      </c>
      <c r="V19" s="307">
        <v>100</v>
      </c>
      <c r="W19" s="111">
        <v>35.39</v>
      </c>
    </row>
    <row r="20" spans="1:23" s="37" customFormat="1" x14ac:dyDescent="0.2">
      <c r="A20" s="1"/>
      <c r="B20" s="99">
        <v>2020</v>
      </c>
      <c r="C20" s="100">
        <v>92.4</v>
      </c>
      <c r="D20" s="101">
        <v>95.4</v>
      </c>
      <c r="E20" s="101">
        <v>93.2</v>
      </c>
      <c r="F20" s="101">
        <v>95.2</v>
      </c>
      <c r="G20" s="101">
        <v>92.1</v>
      </c>
      <c r="H20" s="102">
        <v>107.4</v>
      </c>
      <c r="I20" s="103">
        <v>90.8</v>
      </c>
      <c r="K20" s="104">
        <f>$B$20</f>
        <v>2020</v>
      </c>
      <c r="L20" s="105"/>
      <c r="M20" s="106"/>
      <c r="N20" s="106"/>
      <c r="O20" s="106"/>
      <c r="P20" s="106"/>
      <c r="Q20" s="106"/>
      <c r="R20" s="107">
        <v>91.2</v>
      </c>
      <c r="T20" s="108">
        <f>$B$20</f>
        <v>2020</v>
      </c>
      <c r="U20" s="109">
        <v>91.3</v>
      </c>
      <c r="V20" s="110">
        <v>94.2</v>
      </c>
      <c r="W20" s="111">
        <v>32.396000000000001</v>
      </c>
    </row>
    <row r="21" spans="1:23" s="37" customFormat="1" ht="13.5" customHeight="1" x14ac:dyDescent="0.2">
      <c r="A21" s="1"/>
      <c r="B21" s="99">
        <v>2019</v>
      </c>
      <c r="C21" s="100">
        <v>89.9</v>
      </c>
      <c r="D21" s="101">
        <v>93.2</v>
      </c>
      <c r="E21" s="101">
        <v>92.7</v>
      </c>
      <c r="F21" s="101">
        <v>93.2</v>
      </c>
      <c r="G21" s="101">
        <v>92.5</v>
      </c>
      <c r="H21" s="102">
        <v>111.1</v>
      </c>
      <c r="I21" s="103">
        <v>94</v>
      </c>
      <c r="K21" s="104">
        <f>$B$21</f>
        <v>2019</v>
      </c>
      <c r="L21" s="105"/>
      <c r="M21" s="106"/>
      <c r="N21" s="106"/>
      <c r="O21" s="106"/>
      <c r="P21" s="106"/>
      <c r="Q21" s="106"/>
      <c r="R21" s="107">
        <v>92.1</v>
      </c>
      <c r="T21" s="108">
        <f>$B$21</f>
        <v>2019</v>
      </c>
      <c r="U21" s="109">
        <v>89.9</v>
      </c>
      <c r="V21" s="110">
        <v>93.2</v>
      </c>
      <c r="W21" s="111">
        <v>31.902000000000001</v>
      </c>
    </row>
    <row r="22" spans="1:23" s="37" customFormat="1" ht="13.5" customHeight="1" x14ac:dyDescent="0.2">
      <c r="A22" s="1"/>
      <c r="B22" s="99">
        <v>2018</v>
      </c>
      <c r="C22" s="100">
        <v>86.1</v>
      </c>
      <c r="D22" s="101">
        <v>88.3</v>
      </c>
      <c r="E22" s="101">
        <v>92.3</v>
      </c>
      <c r="F22" s="101">
        <v>91.1</v>
      </c>
      <c r="G22" s="101">
        <v>91.4</v>
      </c>
      <c r="H22" s="102">
        <v>111</v>
      </c>
      <c r="I22" s="103">
        <v>93.9</v>
      </c>
      <c r="K22" s="104">
        <f>$B$22</f>
        <v>2018</v>
      </c>
      <c r="L22" s="105"/>
      <c r="M22" s="106"/>
      <c r="N22" s="106"/>
      <c r="O22" s="106"/>
      <c r="P22" s="106"/>
      <c r="Q22" s="106"/>
      <c r="R22" s="107">
        <v>91.1</v>
      </c>
      <c r="T22" s="108">
        <f>$B$22</f>
        <v>2018</v>
      </c>
      <c r="U22" s="109">
        <v>86.1</v>
      </c>
      <c r="V22" s="110">
        <v>88.3</v>
      </c>
      <c r="W22" s="111">
        <v>30.58</v>
      </c>
    </row>
    <row r="23" spans="1:23" ht="14.25" customHeight="1" x14ac:dyDescent="0.2">
      <c r="B23" s="99">
        <v>2017</v>
      </c>
      <c r="C23" s="100">
        <v>82.4</v>
      </c>
      <c r="D23" s="101">
        <v>83.5</v>
      </c>
      <c r="E23" s="101">
        <v>91.1</v>
      </c>
      <c r="F23" s="101">
        <v>88</v>
      </c>
      <c r="G23" s="101">
        <v>89.3</v>
      </c>
      <c r="H23" s="102">
        <v>103.5</v>
      </c>
      <c r="I23" s="103">
        <v>87.5</v>
      </c>
      <c r="K23" s="104">
        <f>$B$23</f>
        <v>2017</v>
      </c>
      <c r="L23" s="105"/>
      <c r="M23" s="106"/>
      <c r="N23" s="106"/>
      <c r="O23" s="106"/>
      <c r="P23" s="106"/>
      <c r="Q23" s="106"/>
      <c r="R23" s="107">
        <v>88.8</v>
      </c>
      <c r="T23" s="108">
        <f>$B$23</f>
        <v>2017</v>
      </c>
      <c r="U23" s="109">
        <v>82.4</v>
      </c>
      <c r="V23" s="110">
        <v>83.5</v>
      </c>
      <c r="W23" s="111">
        <v>29.292999999999999</v>
      </c>
    </row>
    <row r="24" spans="1:23" x14ac:dyDescent="0.2">
      <c r="B24" s="99">
        <v>2016</v>
      </c>
      <c r="C24" s="100">
        <v>79.7</v>
      </c>
      <c r="D24" s="101">
        <v>80.599999999999994</v>
      </c>
      <c r="E24" s="101">
        <v>90.2</v>
      </c>
      <c r="F24" s="101">
        <v>85.9</v>
      </c>
      <c r="G24" s="101">
        <v>87.1</v>
      </c>
      <c r="H24" s="102">
        <v>95.9</v>
      </c>
      <c r="I24" s="103">
        <v>81.099999999999994</v>
      </c>
      <c r="K24" s="104">
        <f>$B$24</f>
        <v>2016</v>
      </c>
      <c r="L24" s="105"/>
      <c r="M24" s="106"/>
      <c r="N24" s="106"/>
      <c r="O24" s="106"/>
      <c r="P24" s="106"/>
      <c r="Q24" s="106"/>
      <c r="R24" s="107">
        <v>86.4</v>
      </c>
      <c r="T24" s="108">
        <f>$B$24</f>
        <v>2016</v>
      </c>
      <c r="U24" s="109">
        <v>79.7</v>
      </c>
      <c r="V24" s="110">
        <v>80.599999999999994</v>
      </c>
      <c r="W24" s="111">
        <v>28.402000000000001</v>
      </c>
    </row>
    <row r="25" spans="1:23" x14ac:dyDescent="0.2">
      <c r="B25" s="99">
        <v>2015</v>
      </c>
      <c r="C25" s="100">
        <v>78.099999999999994</v>
      </c>
      <c r="D25" s="101">
        <v>79.3</v>
      </c>
      <c r="E25" s="101">
        <v>93.9</v>
      </c>
      <c r="F25" s="101">
        <v>86.6</v>
      </c>
      <c r="G25" s="101">
        <v>88.3</v>
      </c>
      <c r="H25" s="309">
        <v>100</v>
      </c>
      <c r="I25" s="103">
        <v>84.6</v>
      </c>
      <c r="K25" s="104">
        <f>$B$25</f>
        <v>2015</v>
      </c>
      <c r="L25" s="105"/>
      <c r="M25" s="106"/>
      <c r="N25" s="106"/>
      <c r="O25" s="106"/>
      <c r="P25" s="106"/>
      <c r="Q25" s="106"/>
      <c r="R25" s="107">
        <v>87.9</v>
      </c>
      <c r="T25" s="108">
        <f>$B$25</f>
        <v>2015</v>
      </c>
      <c r="U25" s="109">
        <v>78.099999999999994</v>
      </c>
      <c r="V25" s="110">
        <v>79.3</v>
      </c>
      <c r="W25" s="111">
        <v>27.832000000000001</v>
      </c>
    </row>
    <row r="26" spans="1:23" x14ac:dyDescent="0.2">
      <c r="B26" s="99">
        <v>2014</v>
      </c>
      <c r="C26" s="100">
        <v>76.8</v>
      </c>
      <c r="D26" s="101">
        <v>77.8</v>
      </c>
      <c r="E26" s="101">
        <v>88.9</v>
      </c>
      <c r="F26" s="101">
        <v>85.5</v>
      </c>
      <c r="G26" s="101">
        <v>89.5</v>
      </c>
      <c r="H26" s="102">
        <v>102.5</v>
      </c>
      <c r="I26" s="103">
        <v>86.7</v>
      </c>
      <c r="K26" s="104">
        <f>$B$26</f>
        <v>2014</v>
      </c>
      <c r="L26" s="105"/>
      <c r="M26" s="106"/>
      <c r="N26" s="106"/>
      <c r="O26" s="106"/>
      <c r="P26" s="106"/>
      <c r="Q26" s="106"/>
      <c r="R26" s="107">
        <v>89.5</v>
      </c>
      <c r="T26" s="108">
        <f>$B$26</f>
        <v>2014</v>
      </c>
      <c r="U26" s="109">
        <v>76.8</v>
      </c>
      <c r="V26" s="110">
        <v>77.8</v>
      </c>
      <c r="W26" s="111">
        <v>27.413</v>
      </c>
    </row>
    <row r="27" spans="1:23" x14ac:dyDescent="0.2">
      <c r="B27" s="99">
        <v>2013</v>
      </c>
      <c r="C27" s="100">
        <v>75.5</v>
      </c>
      <c r="D27" s="101">
        <v>76.599999999999994</v>
      </c>
      <c r="E27" s="101">
        <v>91.4</v>
      </c>
      <c r="F27" s="101">
        <v>84.7</v>
      </c>
      <c r="G27" s="101">
        <v>90.1</v>
      </c>
      <c r="H27" s="102">
        <v>103.8</v>
      </c>
      <c r="I27" s="103">
        <v>87.8</v>
      </c>
      <c r="K27" s="104">
        <f>$B$27</f>
        <v>2013</v>
      </c>
      <c r="L27" s="105"/>
      <c r="M27" s="106"/>
      <c r="N27" s="106"/>
      <c r="O27" s="106"/>
      <c r="P27" s="106"/>
      <c r="Q27" s="106"/>
      <c r="R27" s="107">
        <v>90.4</v>
      </c>
      <c r="T27" s="108">
        <f>$B$27</f>
        <v>2013</v>
      </c>
      <c r="U27" s="109">
        <v>75.5</v>
      </c>
      <c r="V27" s="110">
        <v>76.599999999999994</v>
      </c>
      <c r="W27" s="111">
        <v>26.95</v>
      </c>
    </row>
    <row r="28" spans="1:23" x14ac:dyDescent="0.2">
      <c r="B28" s="99">
        <v>2012</v>
      </c>
      <c r="C28" s="100">
        <v>74.099999999999994</v>
      </c>
      <c r="D28" s="101">
        <v>75.3</v>
      </c>
      <c r="E28" s="101">
        <v>95.6</v>
      </c>
      <c r="F28" s="101">
        <v>85.2</v>
      </c>
      <c r="G28" s="101">
        <v>90</v>
      </c>
      <c r="H28" s="102">
        <v>108.6</v>
      </c>
      <c r="I28" s="103">
        <v>91.9</v>
      </c>
      <c r="K28" s="104">
        <f>$B$28</f>
        <v>2012</v>
      </c>
      <c r="L28" s="105"/>
      <c r="M28" s="106"/>
      <c r="N28" s="106"/>
      <c r="O28" s="106"/>
      <c r="P28" s="106"/>
      <c r="Q28" s="106"/>
      <c r="R28" s="107">
        <v>90.4</v>
      </c>
      <c r="T28" s="108">
        <f>$B$28</f>
        <v>2012</v>
      </c>
      <c r="U28" s="109">
        <v>74.099999999999994</v>
      </c>
      <c r="V28" s="110">
        <v>75.3</v>
      </c>
      <c r="W28" s="111">
        <v>26.411000000000001</v>
      </c>
    </row>
    <row r="29" spans="1:23" x14ac:dyDescent="0.2">
      <c r="B29" s="99">
        <v>2011</v>
      </c>
      <c r="C29" s="100">
        <v>72.2</v>
      </c>
      <c r="D29" s="101">
        <v>73.400000000000006</v>
      </c>
      <c r="E29" s="101">
        <v>96.7</v>
      </c>
      <c r="F29" s="101">
        <v>86.8</v>
      </c>
      <c r="G29" s="101">
        <v>88.8</v>
      </c>
      <c r="H29" s="102">
        <v>108.1</v>
      </c>
      <c r="I29" s="103">
        <v>91.4</v>
      </c>
      <c r="K29" s="104">
        <f>$B$29</f>
        <v>2011</v>
      </c>
      <c r="L29" s="105"/>
      <c r="M29" s="106"/>
      <c r="N29" s="106"/>
      <c r="O29" s="106"/>
      <c r="P29" s="106"/>
      <c r="Q29" s="106"/>
      <c r="R29" s="107">
        <v>89</v>
      </c>
      <c r="T29" s="108">
        <f>$B$29</f>
        <v>2011</v>
      </c>
      <c r="U29" s="109">
        <v>72.2</v>
      </c>
      <c r="V29" s="110">
        <v>73.400000000000006</v>
      </c>
      <c r="W29" s="111">
        <v>25.753</v>
      </c>
    </row>
    <row r="30" spans="1:23" x14ac:dyDescent="0.2">
      <c r="B30" s="99">
        <v>2010</v>
      </c>
      <c r="C30" s="100">
        <v>70</v>
      </c>
      <c r="D30" s="101">
        <v>72</v>
      </c>
      <c r="E30" s="101">
        <v>86.4</v>
      </c>
      <c r="F30" s="101">
        <v>85.1</v>
      </c>
      <c r="G30" s="101">
        <v>84.7</v>
      </c>
      <c r="H30" s="102">
        <v>99.3</v>
      </c>
      <c r="I30" s="103">
        <v>84</v>
      </c>
      <c r="K30" s="104">
        <f>$B$30</f>
        <v>2010</v>
      </c>
      <c r="L30" s="105"/>
      <c r="M30" s="106"/>
      <c r="N30" s="106"/>
      <c r="O30" s="106"/>
      <c r="P30" s="106"/>
      <c r="Q30" s="106"/>
      <c r="R30" s="107">
        <v>84.6</v>
      </c>
      <c r="T30" s="108">
        <f>$B$30</f>
        <v>2010</v>
      </c>
      <c r="U30" s="109">
        <v>70</v>
      </c>
      <c r="V30" s="110">
        <v>72</v>
      </c>
      <c r="W30" s="111">
        <v>25.064</v>
      </c>
    </row>
    <row r="31" spans="1:23" x14ac:dyDescent="0.2">
      <c r="B31" s="99">
        <v>2009</v>
      </c>
      <c r="C31" s="100">
        <v>69.3</v>
      </c>
      <c r="D31" s="101">
        <v>71.7</v>
      </c>
      <c r="E31" s="101">
        <v>84.9</v>
      </c>
      <c r="F31" s="101">
        <v>90.8</v>
      </c>
      <c r="G31" s="101">
        <v>84</v>
      </c>
      <c r="H31" s="102">
        <v>101.1</v>
      </c>
      <c r="I31" s="103">
        <v>85.5</v>
      </c>
      <c r="K31" s="104">
        <f>$B$31</f>
        <v>2009</v>
      </c>
      <c r="L31" s="105"/>
      <c r="M31" s="106"/>
      <c r="N31" s="106"/>
      <c r="O31" s="106"/>
      <c r="P31" s="106"/>
      <c r="Q31" s="106"/>
      <c r="R31" s="107">
        <v>83.3</v>
      </c>
      <c r="T31" s="108">
        <f>$B$31</f>
        <v>2009</v>
      </c>
      <c r="U31" s="109">
        <v>69.3</v>
      </c>
      <c r="V31" s="110">
        <v>71.7</v>
      </c>
      <c r="W31" s="111">
        <v>24.808</v>
      </c>
    </row>
    <row r="32" spans="1:23" x14ac:dyDescent="0.2">
      <c r="B32" s="99">
        <v>2008</v>
      </c>
      <c r="C32" s="100">
        <v>68.5</v>
      </c>
      <c r="D32" s="101">
        <v>70.5</v>
      </c>
      <c r="E32" s="101">
        <v>92.6</v>
      </c>
      <c r="F32" s="101">
        <v>92.1</v>
      </c>
      <c r="G32" s="101">
        <v>86.9</v>
      </c>
      <c r="H32" s="102">
        <v>111.4</v>
      </c>
      <c r="I32" s="103">
        <v>94.3</v>
      </c>
      <c r="K32" s="104">
        <f>$B$32</f>
        <v>2008</v>
      </c>
      <c r="L32" s="105"/>
      <c r="M32" s="106"/>
      <c r="N32" s="106"/>
      <c r="O32" s="106"/>
      <c r="P32" s="106"/>
      <c r="Q32" s="106"/>
      <c r="R32" s="107">
        <v>86.9</v>
      </c>
      <c r="T32" s="108">
        <f>$B$32</f>
        <v>2008</v>
      </c>
      <c r="U32" s="109">
        <v>68.5</v>
      </c>
      <c r="V32" s="110">
        <v>70.5</v>
      </c>
      <c r="W32" s="111">
        <v>24.599</v>
      </c>
    </row>
    <row r="33" spans="2:23" x14ac:dyDescent="0.2">
      <c r="B33" s="99">
        <v>2007</v>
      </c>
      <c r="C33" s="100">
        <v>66.099999999999994</v>
      </c>
      <c r="D33" s="101">
        <v>68.400000000000006</v>
      </c>
      <c r="E33" s="101">
        <v>95.8</v>
      </c>
      <c r="F33" s="101">
        <v>86.9</v>
      </c>
      <c r="G33" s="101">
        <v>82.7</v>
      </c>
      <c r="H33" s="102">
        <v>103.2</v>
      </c>
      <c r="I33" s="103">
        <v>87.3</v>
      </c>
      <c r="K33" s="104">
        <f>$B$33</f>
        <v>2007</v>
      </c>
      <c r="L33" s="105"/>
      <c r="M33" s="106"/>
      <c r="N33" s="106"/>
      <c r="O33" s="106"/>
      <c r="P33" s="106"/>
      <c r="Q33" s="106"/>
      <c r="R33" s="107">
        <v>82.4</v>
      </c>
      <c r="T33" s="108">
        <f>$B$33</f>
        <v>2007</v>
      </c>
      <c r="U33" s="109">
        <v>66.099999999999994</v>
      </c>
      <c r="V33" s="110">
        <v>68.400000000000006</v>
      </c>
      <c r="W33" s="111">
        <v>23.917000000000002</v>
      </c>
    </row>
    <row r="34" spans="2:23" x14ac:dyDescent="0.2">
      <c r="B34" s="99">
        <v>2006</v>
      </c>
      <c r="C34" s="100">
        <v>63.3</v>
      </c>
      <c r="D34" s="101">
        <v>66.400000000000006</v>
      </c>
      <c r="E34" s="101">
        <v>93.7</v>
      </c>
      <c r="F34" s="101">
        <v>81.2</v>
      </c>
      <c r="G34" s="101">
        <v>81.7</v>
      </c>
      <c r="H34" s="102">
        <v>93.5</v>
      </c>
      <c r="I34" s="103">
        <v>79.099999999999994</v>
      </c>
      <c r="K34" s="104">
        <f>$B$34</f>
        <v>2006</v>
      </c>
      <c r="L34" s="105"/>
      <c r="M34" s="106"/>
      <c r="N34" s="106"/>
      <c r="O34" s="106"/>
      <c r="P34" s="106"/>
      <c r="Q34" s="106"/>
      <c r="R34" s="107">
        <v>81.400000000000006</v>
      </c>
      <c r="T34" s="108">
        <f>$B$34</f>
        <v>2006</v>
      </c>
      <c r="U34" s="109">
        <v>61.7</v>
      </c>
      <c r="V34" s="110">
        <v>64.7</v>
      </c>
      <c r="W34" s="111">
        <v>22.420999999999999</v>
      </c>
    </row>
    <row r="35" spans="2:23" x14ac:dyDescent="0.2">
      <c r="B35" s="99">
        <v>2005</v>
      </c>
      <c r="C35" s="100">
        <v>61.9</v>
      </c>
      <c r="D35" s="101">
        <v>64.8</v>
      </c>
      <c r="E35" s="101">
        <v>88</v>
      </c>
      <c r="F35" s="101">
        <v>80.5</v>
      </c>
      <c r="G35" s="101">
        <v>77.599999999999994</v>
      </c>
      <c r="H35" s="102">
        <v>91.6</v>
      </c>
      <c r="I35" s="103">
        <v>77.5</v>
      </c>
      <c r="K35" s="104">
        <f>$B$35</f>
        <v>2005</v>
      </c>
      <c r="L35" s="100">
        <v>137.19999999999999</v>
      </c>
      <c r="M35" s="106"/>
      <c r="N35" s="106"/>
      <c r="O35" s="106"/>
      <c r="P35" s="106"/>
      <c r="Q35" s="106"/>
      <c r="R35" s="107">
        <v>77.2</v>
      </c>
      <c r="T35" s="108">
        <f>$B$35</f>
        <v>2005</v>
      </c>
      <c r="U35" s="109">
        <v>60.3</v>
      </c>
      <c r="V35" s="110">
        <v>63.1</v>
      </c>
      <c r="W35" s="111">
        <v>22.003</v>
      </c>
    </row>
    <row r="36" spans="2:23" x14ac:dyDescent="0.2">
      <c r="B36" s="99">
        <v>2004</v>
      </c>
      <c r="C36" s="100">
        <v>60.6</v>
      </c>
      <c r="D36" s="101">
        <v>64.7</v>
      </c>
      <c r="E36" s="101">
        <v>90.1</v>
      </c>
      <c r="F36" s="101">
        <v>73.599999999999994</v>
      </c>
      <c r="G36" s="101">
        <v>74.7</v>
      </c>
      <c r="H36" s="102">
        <v>81.5</v>
      </c>
      <c r="I36" s="107">
        <v>68.900000000000006</v>
      </c>
      <c r="K36" s="104">
        <f>$B$36</f>
        <v>2004</v>
      </c>
      <c r="L36" s="100">
        <v>122.1</v>
      </c>
      <c r="M36" s="106"/>
      <c r="N36" s="106"/>
      <c r="O36" s="106"/>
      <c r="P36" s="106"/>
      <c r="Q36" s="106"/>
      <c r="R36" s="107">
        <v>73.900000000000006</v>
      </c>
      <c r="T36" s="108">
        <f>$B$36</f>
        <v>2004</v>
      </c>
      <c r="U36" s="109">
        <v>59.1</v>
      </c>
      <c r="V36" s="110">
        <v>63</v>
      </c>
      <c r="W36" s="111">
        <v>21.809000000000001</v>
      </c>
    </row>
    <row r="37" spans="2:23" x14ac:dyDescent="0.2">
      <c r="B37" s="99">
        <v>2003</v>
      </c>
      <c r="C37" s="100">
        <v>59.7</v>
      </c>
      <c r="D37" s="101">
        <v>64.7</v>
      </c>
      <c r="E37" s="101">
        <v>90.3</v>
      </c>
      <c r="F37" s="101">
        <v>69.900000000000006</v>
      </c>
      <c r="G37" s="101">
        <v>73.7</v>
      </c>
      <c r="H37" s="102">
        <v>71.5</v>
      </c>
      <c r="I37" s="107">
        <v>60.5</v>
      </c>
      <c r="K37" s="104">
        <f>$B$37</f>
        <v>2003</v>
      </c>
      <c r="L37" s="100">
        <v>107.2</v>
      </c>
      <c r="M37" s="106"/>
      <c r="N37" s="106"/>
      <c r="O37" s="106"/>
      <c r="P37" s="106"/>
      <c r="Q37" s="106"/>
      <c r="R37" s="107">
        <v>72.8</v>
      </c>
      <c r="T37" s="108">
        <f>$B$37</f>
        <v>2003</v>
      </c>
      <c r="U37" s="109">
        <v>58.2</v>
      </c>
      <c r="V37" s="110">
        <v>63.1</v>
      </c>
      <c r="W37" s="111">
        <v>21.529</v>
      </c>
    </row>
    <row r="38" spans="2:23" x14ac:dyDescent="0.2">
      <c r="B38" s="99">
        <v>2002</v>
      </c>
      <c r="C38" s="100">
        <v>59.6</v>
      </c>
      <c r="D38" s="101">
        <v>65</v>
      </c>
      <c r="E38" s="101">
        <v>92.6</v>
      </c>
      <c r="F38" s="101">
        <v>72</v>
      </c>
      <c r="G38" s="101">
        <v>72.599999999999994</v>
      </c>
      <c r="H38" s="102">
        <v>69.5</v>
      </c>
      <c r="I38" s="107">
        <v>58.8</v>
      </c>
      <c r="K38" s="104">
        <f>$B$38</f>
        <v>2002</v>
      </c>
      <c r="L38" s="100">
        <v>104.1</v>
      </c>
      <c r="M38" s="106"/>
      <c r="N38" s="106"/>
      <c r="O38" s="106"/>
      <c r="P38" s="106"/>
      <c r="Q38" s="106"/>
      <c r="R38" s="107">
        <v>71.5</v>
      </c>
      <c r="T38" s="108">
        <f>$B$38</f>
        <v>2002</v>
      </c>
      <c r="U38" s="109">
        <v>58</v>
      </c>
      <c r="V38" s="110">
        <v>63.3</v>
      </c>
      <c r="W38" s="111">
        <v>21.518000000000001</v>
      </c>
    </row>
    <row r="39" spans="2:23" x14ac:dyDescent="0.2">
      <c r="B39" s="99">
        <v>2001</v>
      </c>
      <c r="C39" s="100">
        <v>59.4</v>
      </c>
      <c r="D39" s="101">
        <v>65.099999999999994</v>
      </c>
      <c r="E39" s="101">
        <v>94.9</v>
      </c>
      <c r="F39" s="101">
        <v>74.599999999999994</v>
      </c>
      <c r="G39" s="101">
        <v>73</v>
      </c>
      <c r="H39" s="102">
        <v>69.599999999999994</v>
      </c>
      <c r="I39" s="107">
        <v>58.9</v>
      </c>
      <c r="K39" s="104">
        <f>$B$39</f>
        <v>2001</v>
      </c>
      <c r="L39" s="100">
        <v>104.4</v>
      </c>
      <c r="M39" s="106"/>
      <c r="N39" s="106"/>
      <c r="O39" s="106"/>
      <c r="P39" s="106"/>
      <c r="Q39" s="106"/>
      <c r="R39" s="107">
        <v>72</v>
      </c>
      <c r="T39" s="108">
        <f>$B$39</f>
        <v>2001</v>
      </c>
      <c r="U39" s="109">
        <v>57.9</v>
      </c>
      <c r="V39" s="110">
        <v>63.4</v>
      </c>
      <c r="W39" s="111">
        <v>21.529</v>
      </c>
    </row>
    <row r="40" spans="2:23" x14ac:dyDescent="0.2">
      <c r="B40" s="99">
        <v>2000</v>
      </c>
      <c r="C40" s="100">
        <v>59.2</v>
      </c>
      <c r="D40" s="101">
        <v>65.3</v>
      </c>
      <c r="E40" s="101">
        <v>95.6</v>
      </c>
      <c r="F40" s="101">
        <v>73.599999999999994</v>
      </c>
      <c r="G40" s="101">
        <v>70.7</v>
      </c>
      <c r="H40" s="102">
        <v>66.7</v>
      </c>
      <c r="I40" s="107">
        <v>56.4</v>
      </c>
      <c r="K40" s="104">
        <f>$B$40</f>
        <v>2000</v>
      </c>
      <c r="L40" s="304">
        <v>100</v>
      </c>
      <c r="M40" s="305">
        <v>100</v>
      </c>
      <c r="N40" s="106"/>
      <c r="O40" s="106"/>
      <c r="P40" s="106"/>
      <c r="Q40" s="106"/>
      <c r="R40" s="107">
        <v>69.900000000000006</v>
      </c>
      <c r="T40" s="108">
        <f>$B$40</f>
        <v>2000</v>
      </c>
      <c r="U40" s="109">
        <v>57.8</v>
      </c>
      <c r="V40" s="110">
        <v>63.6</v>
      </c>
      <c r="W40" s="111">
        <v>21.545000000000002</v>
      </c>
    </row>
    <row r="41" spans="2:23" x14ac:dyDescent="0.2">
      <c r="B41" s="99">
        <v>1999</v>
      </c>
      <c r="C41" s="100">
        <v>58.8</v>
      </c>
      <c r="D41" s="101">
        <v>65.099999999999994</v>
      </c>
      <c r="E41" s="101">
        <v>88.6</v>
      </c>
      <c r="F41" s="101">
        <v>70.5</v>
      </c>
      <c r="G41" s="101">
        <v>69.400000000000006</v>
      </c>
      <c r="H41" s="102"/>
      <c r="I41" s="112"/>
      <c r="K41" s="104">
        <f>$B$41</f>
        <v>1999</v>
      </c>
      <c r="L41" s="105"/>
      <c r="M41" s="101">
        <v>93.2</v>
      </c>
      <c r="N41" s="106"/>
      <c r="O41" s="106"/>
      <c r="P41" s="106"/>
      <c r="Q41" s="106"/>
      <c r="R41" s="107">
        <v>67.8</v>
      </c>
      <c r="T41" s="108">
        <f>$B$41</f>
        <v>1999</v>
      </c>
      <c r="U41" s="109">
        <v>57.3</v>
      </c>
      <c r="V41" s="110">
        <v>63.4</v>
      </c>
      <c r="W41" s="111">
        <v>21.474</v>
      </c>
    </row>
    <row r="42" spans="2:23" x14ac:dyDescent="0.2">
      <c r="B42" s="99">
        <v>1998</v>
      </c>
      <c r="C42" s="100">
        <v>59.1</v>
      </c>
      <c r="D42" s="101">
        <v>65.400000000000006</v>
      </c>
      <c r="E42" s="101">
        <v>90.2</v>
      </c>
      <c r="F42" s="101">
        <v>69.2</v>
      </c>
      <c r="G42" s="101">
        <v>70.5</v>
      </c>
      <c r="H42" s="102"/>
      <c r="I42" s="112"/>
      <c r="K42" s="104">
        <f>$B$42</f>
        <v>1998</v>
      </c>
      <c r="L42" s="105"/>
      <c r="M42" s="101">
        <v>96.4</v>
      </c>
      <c r="N42" s="106"/>
      <c r="O42" s="106"/>
      <c r="P42" s="106"/>
      <c r="Q42" s="106"/>
      <c r="R42" s="107">
        <v>68.5</v>
      </c>
      <c r="T42" s="108">
        <f>$B$42</f>
        <v>1998</v>
      </c>
      <c r="U42" s="109">
        <v>57.5</v>
      </c>
      <c r="V42" s="110">
        <v>63.7</v>
      </c>
      <c r="W42" s="111">
        <v>21.550999999999998</v>
      </c>
    </row>
    <row r="43" spans="2:23" x14ac:dyDescent="0.2">
      <c r="B43" s="99">
        <v>1997</v>
      </c>
      <c r="C43" s="100">
        <v>59.4</v>
      </c>
      <c r="D43" s="101">
        <v>66.599999999999994</v>
      </c>
      <c r="E43" s="101">
        <v>92.5</v>
      </c>
      <c r="F43" s="101">
        <v>67.3</v>
      </c>
      <c r="G43" s="101">
        <v>70.5</v>
      </c>
      <c r="H43" s="102"/>
      <c r="I43" s="112"/>
      <c r="K43" s="104">
        <f>$B$43</f>
        <v>1997</v>
      </c>
      <c r="L43" s="105"/>
      <c r="M43" s="101">
        <v>94.5</v>
      </c>
      <c r="N43" s="106"/>
      <c r="O43" s="106"/>
      <c r="P43" s="106"/>
      <c r="Q43" s="106"/>
      <c r="R43" s="107">
        <v>68.8</v>
      </c>
      <c r="T43" s="108">
        <f>$B$43</f>
        <v>1997</v>
      </c>
      <c r="U43" s="109">
        <v>57.4</v>
      </c>
      <c r="V43" s="110">
        <v>64.3</v>
      </c>
      <c r="W43" s="111">
        <v>21.626999999999999</v>
      </c>
    </row>
    <row r="44" spans="2:23" x14ac:dyDescent="0.2">
      <c r="B44" s="99">
        <v>1996</v>
      </c>
      <c r="C44" s="100">
        <v>59.8</v>
      </c>
      <c r="D44" s="101">
        <v>67.8</v>
      </c>
      <c r="E44" s="101">
        <v>101.3</v>
      </c>
      <c r="F44" s="101">
        <v>65.8</v>
      </c>
      <c r="G44" s="101">
        <v>69.7</v>
      </c>
      <c r="H44" s="102"/>
      <c r="I44" s="112"/>
      <c r="K44" s="104">
        <f>$B$44</f>
        <v>1996</v>
      </c>
      <c r="L44" s="105"/>
      <c r="M44" s="101">
        <v>94.9</v>
      </c>
      <c r="N44" s="106"/>
      <c r="O44" s="106"/>
      <c r="P44" s="106"/>
      <c r="Q44" s="106"/>
      <c r="R44" s="107">
        <v>68</v>
      </c>
      <c r="T44" s="108">
        <f>$B$44</f>
        <v>1996</v>
      </c>
      <c r="U44" s="109">
        <v>57.7</v>
      </c>
      <c r="V44" s="110">
        <v>65.5</v>
      </c>
      <c r="W44" s="111">
        <v>21.791</v>
      </c>
    </row>
    <row r="45" spans="2:23" x14ac:dyDescent="0.2">
      <c r="B45" s="99">
        <v>1995</v>
      </c>
      <c r="C45" s="100">
        <v>59.6</v>
      </c>
      <c r="D45" s="101">
        <v>69</v>
      </c>
      <c r="E45" s="101">
        <v>110.7</v>
      </c>
      <c r="F45" s="101">
        <v>65.7</v>
      </c>
      <c r="G45" s="101">
        <v>70.900000000000006</v>
      </c>
      <c r="H45" s="102"/>
      <c r="I45" s="112"/>
      <c r="K45" s="104">
        <f>$B$45</f>
        <v>1995</v>
      </c>
      <c r="L45" s="105"/>
      <c r="M45" s="101">
        <v>97.8</v>
      </c>
      <c r="N45" s="106"/>
      <c r="O45" s="101">
        <v>82.7</v>
      </c>
      <c r="P45" s="101">
        <v>99.2</v>
      </c>
      <c r="Q45" s="106"/>
      <c r="R45" s="107">
        <v>68.900000000000006</v>
      </c>
      <c r="T45" s="108">
        <f>$B$45</f>
        <v>1995</v>
      </c>
      <c r="U45" s="109">
        <v>57.6</v>
      </c>
      <c r="V45" s="110">
        <v>66.599999999999994</v>
      </c>
      <c r="W45" s="111">
        <v>21.829000000000001</v>
      </c>
    </row>
    <row r="46" spans="2:23" x14ac:dyDescent="0.2">
      <c r="B46" s="99">
        <v>1994</v>
      </c>
      <c r="C46" s="100">
        <v>58.3</v>
      </c>
      <c r="D46" s="101">
        <v>68.3</v>
      </c>
      <c r="E46" s="106"/>
      <c r="F46" s="101">
        <v>68.8</v>
      </c>
      <c r="G46" s="101">
        <v>69.599999999999994</v>
      </c>
      <c r="H46" s="102"/>
      <c r="I46" s="112"/>
      <c r="K46" s="104">
        <f>$B$46</f>
        <v>1994</v>
      </c>
      <c r="L46" s="105"/>
      <c r="M46" s="101">
        <v>88.7</v>
      </c>
      <c r="N46" s="106"/>
      <c r="O46" s="101">
        <v>86.7</v>
      </c>
      <c r="P46" s="101">
        <v>96.6</v>
      </c>
      <c r="Q46" s="106"/>
      <c r="R46" s="107">
        <v>67.7</v>
      </c>
      <c r="T46" s="108">
        <f>$B$46</f>
        <v>1994</v>
      </c>
      <c r="U46" s="109">
        <v>56.3</v>
      </c>
      <c r="V46" s="110">
        <v>66</v>
      </c>
      <c r="W46" s="111">
        <v>21.329000000000001</v>
      </c>
    </row>
    <row r="47" spans="2:23" x14ac:dyDescent="0.2">
      <c r="B47" s="99">
        <v>1993</v>
      </c>
      <c r="C47" s="100">
        <v>57.1</v>
      </c>
      <c r="D47" s="101">
        <v>67.599999999999994</v>
      </c>
      <c r="E47" s="106"/>
      <c r="F47" s="101">
        <v>70.3</v>
      </c>
      <c r="G47" s="101">
        <v>69.400000000000006</v>
      </c>
      <c r="H47" s="102"/>
      <c r="I47" s="112"/>
      <c r="K47" s="104">
        <f>$B$47</f>
        <v>1993</v>
      </c>
      <c r="L47" s="105"/>
      <c r="M47" s="101">
        <v>87.7</v>
      </c>
      <c r="N47" s="106"/>
      <c r="O47" s="101">
        <v>90.2</v>
      </c>
      <c r="P47" s="101">
        <v>96.5</v>
      </c>
      <c r="Q47" s="106"/>
      <c r="R47" s="107">
        <v>67.3</v>
      </c>
      <c r="T47" s="108">
        <f>$B$47</f>
        <v>1993</v>
      </c>
      <c r="U47" s="109">
        <v>55.1</v>
      </c>
      <c r="V47" s="110">
        <v>65.3</v>
      </c>
      <c r="W47" s="111">
        <v>20.83</v>
      </c>
    </row>
    <row r="48" spans="2:23" x14ac:dyDescent="0.2">
      <c r="B48" s="99">
        <v>1992</v>
      </c>
      <c r="C48" s="100">
        <v>55.2</v>
      </c>
      <c r="D48" s="101">
        <v>65.7</v>
      </c>
      <c r="E48" s="106"/>
      <c r="F48" s="101">
        <v>71.3</v>
      </c>
      <c r="G48" s="101">
        <v>69.400000000000006</v>
      </c>
      <c r="H48" s="102"/>
      <c r="I48" s="112"/>
      <c r="K48" s="104">
        <f>$B$48</f>
        <v>1992</v>
      </c>
      <c r="L48" s="105"/>
      <c r="M48" s="101">
        <v>97.2</v>
      </c>
      <c r="N48" s="106"/>
      <c r="O48" s="101">
        <v>96.2</v>
      </c>
      <c r="P48" s="101">
        <v>99.2</v>
      </c>
      <c r="Q48" s="106"/>
      <c r="R48" s="107">
        <v>67.3</v>
      </c>
      <c r="T48" s="108">
        <f>$B$48</f>
        <v>1992</v>
      </c>
      <c r="U48" s="109">
        <v>52.8</v>
      </c>
      <c r="V48" s="110">
        <v>62.9</v>
      </c>
      <c r="W48" s="111">
        <v>19.850000000000001</v>
      </c>
    </row>
    <row r="49" spans="2:23" x14ac:dyDescent="0.2">
      <c r="B49" s="99">
        <v>1991</v>
      </c>
      <c r="C49" s="100">
        <v>52</v>
      </c>
      <c r="D49" s="101">
        <v>61.7</v>
      </c>
      <c r="E49" s="106"/>
      <c r="F49" s="101">
        <v>70.8</v>
      </c>
      <c r="G49" s="101">
        <v>68.400000000000006</v>
      </c>
      <c r="H49" s="102"/>
      <c r="I49" s="112"/>
      <c r="K49" s="104">
        <f>$B$49</f>
        <v>1991</v>
      </c>
      <c r="L49" s="105"/>
      <c r="M49" s="101">
        <v>97.5</v>
      </c>
      <c r="N49" s="106"/>
      <c r="O49" s="305">
        <v>100</v>
      </c>
      <c r="P49" s="305">
        <v>100</v>
      </c>
      <c r="Q49" s="106"/>
      <c r="R49" s="107">
        <v>66.400000000000006</v>
      </c>
      <c r="T49" s="108">
        <f>$B$49</f>
        <v>1991</v>
      </c>
      <c r="U49" s="109">
        <v>49.8</v>
      </c>
      <c r="V49" s="110">
        <v>59.1</v>
      </c>
      <c r="W49" s="111">
        <v>18.655999999999999</v>
      </c>
    </row>
    <row r="50" spans="2:23" x14ac:dyDescent="0.2">
      <c r="B50" s="99">
        <v>1990</v>
      </c>
      <c r="C50" s="100">
        <v>48.9</v>
      </c>
      <c r="D50" s="101">
        <v>57.5</v>
      </c>
      <c r="E50" s="106"/>
      <c r="F50" s="101">
        <v>69.7</v>
      </c>
      <c r="G50" s="101">
        <v>66.900000000000006</v>
      </c>
      <c r="H50" s="102"/>
      <c r="I50" s="112"/>
      <c r="K50" s="104">
        <f>$B$50</f>
        <v>1990</v>
      </c>
      <c r="L50" s="105"/>
      <c r="M50" s="101">
        <v>98.2</v>
      </c>
      <c r="N50" s="106"/>
      <c r="O50" s="101">
        <v>102</v>
      </c>
      <c r="P50" s="101">
        <v>100</v>
      </c>
      <c r="Q50" s="106"/>
      <c r="R50" s="107">
        <v>64.8</v>
      </c>
      <c r="T50" s="108">
        <f>$B$50</f>
        <v>1990</v>
      </c>
      <c r="U50" s="109">
        <v>46.9</v>
      </c>
      <c r="V50" s="110">
        <v>55.1</v>
      </c>
      <c r="W50" s="111">
        <v>17.445</v>
      </c>
    </row>
    <row r="51" spans="2:23" x14ac:dyDescent="0.2">
      <c r="B51" s="99">
        <v>1989</v>
      </c>
      <c r="C51" s="100">
        <v>46.1</v>
      </c>
      <c r="D51" s="101">
        <v>53.8</v>
      </c>
      <c r="E51" s="106"/>
      <c r="F51" s="101">
        <v>68.900000000000006</v>
      </c>
      <c r="G51" s="101">
        <v>65.900000000000006</v>
      </c>
      <c r="H51" s="102"/>
      <c r="I51" s="112"/>
      <c r="K51" s="104">
        <f>$B$51</f>
        <v>1989</v>
      </c>
      <c r="L51" s="105"/>
      <c r="M51" s="101">
        <v>97.1</v>
      </c>
      <c r="N51" s="106"/>
      <c r="O51" s="101">
        <v>109.4</v>
      </c>
      <c r="P51" s="101">
        <v>101.5</v>
      </c>
      <c r="Q51" s="106"/>
      <c r="R51" s="107">
        <v>63.7</v>
      </c>
      <c r="T51" s="108">
        <f>$B$51</f>
        <v>1989</v>
      </c>
      <c r="U51" s="109">
        <v>44.1</v>
      </c>
      <c r="V51" s="110">
        <v>51.5</v>
      </c>
      <c r="W51" s="111">
        <v>16.388999999999999</v>
      </c>
    </row>
    <row r="52" spans="2:23" x14ac:dyDescent="0.2">
      <c r="B52" s="99">
        <v>1988</v>
      </c>
      <c r="C52" s="100">
        <v>44.6</v>
      </c>
      <c r="D52" s="101">
        <v>52.3</v>
      </c>
      <c r="E52" s="106"/>
      <c r="F52" s="101">
        <v>68.099999999999994</v>
      </c>
      <c r="G52" s="101">
        <v>64.2</v>
      </c>
      <c r="H52" s="102"/>
      <c r="I52" s="112"/>
      <c r="K52" s="104">
        <f>$B$52</f>
        <v>1988</v>
      </c>
      <c r="L52" s="105"/>
      <c r="M52" s="101">
        <v>92.7</v>
      </c>
      <c r="N52" s="106"/>
      <c r="O52" s="101">
        <v>106.1</v>
      </c>
      <c r="P52" s="101">
        <v>97.3</v>
      </c>
      <c r="Q52" s="106"/>
      <c r="R52" s="107">
        <v>61.7</v>
      </c>
      <c r="T52" s="108">
        <f>$B$52</f>
        <v>1988</v>
      </c>
      <c r="U52" s="109">
        <v>42.7</v>
      </c>
      <c r="V52" s="110">
        <v>50.1</v>
      </c>
      <c r="W52" s="111">
        <v>15.811</v>
      </c>
    </row>
    <row r="53" spans="2:23" x14ac:dyDescent="0.2">
      <c r="B53" s="99">
        <v>1987</v>
      </c>
      <c r="C53" s="100">
        <v>43.6</v>
      </c>
      <c r="D53" s="101">
        <v>51.5</v>
      </c>
      <c r="E53" s="106"/>
      <c r="F53" s="101">
        <v>67.7</v>
      </c>
      <c r="G53" s="101">
        <v>63.3</v>
      </c>
      <c r="H53" s="102"/>
      <c r="I53" s="112"/>
      <c r="K53" s="104">
        <f>$B$53</f>
        <v>1987</v>
      </c>
      <c r="L53" s="105"/>
      <c r="M53" s="101">
        <v>91.2</v>
      </c>
      <c r="N53" s="106"/>
      <c r="O53" s="101">
        <v>99</v>
      </c>
      <c r="P53" s="101">
        <v>91.8</v>
      </c>
      <c r="Q53" s="106"/>
      <c r="R53" s="107">
        <v>61</v>
      </c>
      <c r="T53" s="108">
        <f>$B$53</f>
        <v>1987</v>
      </c>
      <c r="U53" s="109">
        <v>41.8</v>
      </c>
      <c r="V53" s="110">
        <v>49.4</v>
      </c>
      <c r="W53" s="111">
        <v>15.481999999999999</v>
      </c>
    </row>
    <row r="54" spans="2:23" x14ac:dyDescent="0.2">
      <c r="B54" s="99">
        <v>1986</v>
      </c>
      <c r="C54" s="100">
        <v>42.6</v>
      </c>
      <c r="D54" s="101">
        <v>50.6</v>
      </c>
      <c r="E54" s="106"/>
      <c r="F54" s="101">
        <v>66.599999999999994</v>
      </c>
      <c r="G54" s="101">
        <v>64.8</v>
      </c>
      <c r="H54" s="102"/>
      <c r="I54" s="112"/>
      <c r="K54" s="104">
        <f>$B$54</f>
        <v>1986</v>
      </c>
      <c r="L54" s="105"/>
      <c r="M54" s="101">
        <v>95.9</v>
      </c>
      <c r="N54" s="106"/>
      <c r="O54" s="101">
        <v>98.3</v>
      </c>
      <c r="P54" s="101">
        <v>90.3</v>
      </c>
      <c r="Q54" s="106"/>
      <c r="R54" s="107">
        <v>62.5</v>
      </c>
      <c r="T54" s="108">
        <f>$B$54</f>
        <v>1986</v>
      </c>
      <c r="U54" s="109">
        <v>40.9</v>
      </c>
      <c r="V54" s="110">
        <v>48.6</v>
      </c>
      <c r="W54" s="111">
        <v>15.193</v>
      </c>
    </row>
    <row r="55" spans="2:23" x14ac:dyDescent="0.2">
      <c r="B55" s="99">
        <v>1985</v>
      </c>
      <c r="C55" s="100">
        <v>41.8</v>
      </c>
      <c r="D55" s="101">
        <v>49.5</v>
      </c>
      <c r="E55" s="106"/>
      <c r="F55" s="101">
        <v>64.2</v>
      </c>
      <c r="G55" s="101">
        <v>65.3</v>
      </c>
      <c r="H55" s="102"/>
      <c r="I55" s="112"/>
      <c r="K55" s="104">
        <f>$B$55</f>
        <v>1985</v>
      </c>
      <c r="L55" s="105"/>
      <c r="M55" s="101">
        <v>94.1</v>
      </c>
      <c r="N55" s="106"/>
      <c r="O55" s="101">
        <v>102.9</v>
      </c>
      <c r="P55" s="101">
        <v>93.2</v>
      </c>
      <c r="Q55" s="106"/>
      <c r="R55" s="107">
        <v>64.2</v>
      </c>
      <c r="T55" s="108">
        <f>$B$55</f>
        <v>1985</v>
      </c>
      <c r="U55" s="109">
        <v>40</v>
      </c>
      <c r="V55" s="110">
        <v>47.5</v>
      </c>
      <c r="W55" s="111">
        <v>14.987</v>
      </c>
    </row>
    <row r="56" spans="2:23" x14ac:dyDescent="0.2">
      <c r="B56" s="99">
        <v>1984</v>
      </c>
      <c r="C56" s="100">
        <v>41.5</v>
      </c>
      <c r="D56" s="101">
        <v>49.4</v>
      </c>
      <c r="E56" s="106"/>
      <c r="F56" s="101">
        <v>63.6</v>
      </c>
      <c r="G56" s="101">
        <v>63.9</v>
      </c>
      <c r="H56" s="102"/>
      <c r="I56" s="112"/>
      <c r="K56" s="104">
        <f>$B$56</f>
        <v>1984</v>
      </c>
      <c r="L56" s="105"/>
      <c r="M56" s="101">
        <v>88</v>
      </c>
      <c r="N56" s="106"/>
      <c r="O56" s="101">
        <v>100.3</v>
      </c>
      <c r="P56" s="101">
        <v>92.3</v>
      </c>
      <c r="Q56" s="106"/>
      <c r="R56" s="107">
        <v>62.6</v>
      </c>
      <c r="T56" s="108">
        <f>$B$56</f>
        <v>1984</v>
      </c>
      <c r="U56" s="109">
        <v>39.700000000000003</v>
      </c>
      <c r="V56" s="110">
        <v>47.3</v>
      </c>
      <c r="W56" s="111">
        <v>14.923999999999999</v>
      </c>
    </row>
    <row r="57" spans="2:23" x14ac:dyDescent="0.2">
      <c r="B57" s="99">
        <v>1983</v>
      </c>
      <c r="C57" s="100">
        <v>40.700000000000003</v>
      </c>
      <c r="D57" s="101">
        <v>48.8</v>
      </c>
      <c r="E57" s="106"/>
      <c r="F57" s="101">
        <v>63.6</v>
      </c>
      <c r="G57" s="101">
        <v>62.1</v>
      </c>
      <c r="H57" s="102"/>
      <c r="I57" s="112"/>
      <c r="K57" s="104">
        <f>$B$57</f>
        <v>1983</v>
      </c>
      <c r="L57" s="105"/>
      <c r="M57" s="101">
        <v>86.3</v>
      </c>
      <c r="N57" s="106"/>
      <c r="O57" s="101">
        <v>97.4</v>
      </c>
      <c r="P57" s="101">
        <v>93.2</v>
      </c>
      <c r="Q57" s="106"/>
      <c r="R57" s="107">
        <v>60.9</v>
      </c>
      <c r="T57" s="108">
        <f>$B$57</f>
        <v>1983</v>
      </c>
      <c r="U57" s="109">
        <v>38.799999999999997</v>
      </c>
      <c r="V57" s="110">
        <v>46.6</v>
      </c>
      <c r="W57" s="111">
        <v>14.564</v>
      </c>
    </row>
    <row r="58" spans="2:23" x14ac:dyDescent="0.2">
      <c r="B58" s="99">
        <v>1982</v>
      </c>
      <c r="C58" s="100">
        <v>40</v>
      </c>
      <c r="D58" s="101">
        <v>49</v>
      </c>
      <c r="E58" s="106"/>
      <c r="F58" s="101">
        <v>63.1</v>
      </c>
      <c r="G58" s="101">
        <v>61</v>
      </c>
      <c r="H58" s="102"/>
      <c r="I58" s="112"/>
      <c r="K58" s="104">
        <f>$B$58</f>
        <v>1982</v>
      </c>
      <c r="L58" s="105"/>
      <c r="M58" s="101">
        <v>90.1</v>
      </c>
      <c r="N58" s="106"/>
      <c r="O58" s="101">
        <v>92</v>
      </c>
      <c r="P58" s="101">
        <v>93.9</v>
      </c>
      <c r="Q58" s="106"/>
      <c r="R58" s="107">
        <v>60</v>
      </c>
      <c r="T58" s="108">
        <f>$B$58</f>
        <v>1982</v>
      </c>
      <c r="U58" s="109">
        <v>37.9</v>
      </c>
      <c r="V58" s="110">
        <v>46.6</v>
      </c>
      <c r="W58" s="111">
        <v>14.263</v>
      </c>
    </row>
    <row r="59" spans="2:23" x14ac:dyDescent="0.2">
      <c r="B59" s="99">
        <v>1981</v>
      </c>
      <c r="C59" s="100">
        <v>38.4</v>
      </c>
      <c r="D59" s="101">
        <v>50</v>
      </c>
      <c r="E59" s="106"/>
      <c r="F59" s="101">
        <v>56.7</v>
      </c>
      <c r="G59" s="177">
        <v>57.4</v>
      </c>
      <c r="H59" s="102"/>
      <c r="I59" s="112"/>
      <c r="K59" s="104">
        <f>$B$59</f>
        <v>1981</v>
      </c>
      <c r="L59" s="105"/>
      <c r="M59" s="101">
        <v>78.5</v>
      </c>
      <c r="N59" s="106"/>
      <c r="O59" s="101">
        <v>89.9</v>
      </c>
      <c r="P59" s="101">
        <v>94.3</v>
      </c>
      <c r="Q59" s="106"/>
      <c r="R59" s="107">
        <v>56.7</v>
      </c>
      <c r="T59" s="108">
        <f>$B$59</f>
        <v>1981</v>
      </c>
      <c r="U59" s="109">
        <v>36.5</v>
      </c>
      <c r="V59" s="110">
        <v>47.4</v>
      </c>
      <c r="W59" s="111">
        <v>13.863</v>
      </c>
    </row>
    <row r="60" spans="2:23" x14ac:dyDescent="0.2">
      <c r="B60" s="99">
        <v>1980</v>
      </c>
      <c r="C60" s="100">
        <v>36.200000000000003</v>
      </c>
      <c r="D60" s="101">
        <v>48.6</v>
      </c>
      <c r="E60" s="106"/>
      <c r="F60" s="101">
        <v>52.5</v>
      </c>
      <c r="G60" s="177">
        <v>53.8</v>
      </c>
      <c r="H60" s="102"/>
      <c r="I60" s="112"/>
      <c r="K60" s="104">
        <f>$B$60</f>
        <v>1980</v>
      </c>
      <c r="L60" s="105"/>
      <c r="M60" s="101">
        <v>77.099999999999994</v>
      </c>
      <c r="N60" s="106"/>
      <c r="O60" s="101">
        <v>86.1</v>
      </c>
      <c r="P60" s="101">
        <v>89</v>
      </c>
      <c r="Q60" s="106"/>
      <c r="R60" s="107">
        <v>52.6</v>
      </c>
      <c r="T60" s="108">
        <f>$B$60</f>
        <v>1980</v>
      </c>
      <c r="U60" s="109">
        <v>34.299999999999997</v>
      </c>
      <c r="V60" s="110">
        <v>46.1</v>
      </c>
      <c r="W60" s="111">
        <v>13.097</v>
      </c>
    </row>
    <row r="61" spans="2:23" x14ac:dyDescent="0.2">
      <c r="B61" s="99">
        <v>1979</v>
      </c>
      <c r="C61" s="100">
        <v>32.9</v>
      </c>
      <c r="D61" s="101">
        <v>44</v>
      </c>
      <c r="E61" s="106"/>
      <c r="F61" s="101">
        <v>49.4</v>
      </c>
      <c r="G61" s="177">
        <v>50.5</v>
      </c>
      <c r="H61" s="102"/>
      <c r="I61" s="112"/>
      <c r="K61" s="104">
        <f>$B$61</f>
        <v>1979</v>
      </c>
      <c r="L61" s="105"/>
      <c r="M61" s="101">
        <v>76.5</v>
      </c>
      <c r="N61" s="106"/>
      <c r="O61" s="101">
        <v>80</v>
      </c>
      <c r="P61" s="101">
        <v>77.2</v>
      </c>
      <c r="Q61" s="106"/>
      <c r="R61" s="107">
        <v>48.9</v>
      </c>
      <c r="T61" s="108">
        <f>$B$61</f>
        <v>1979</v>
      </c>
      <c r="U61" s="109">
        <v>31.1</v>
      </c>
      <c r="V61" s="110">
        <v>41.5</v>
      </c>
      <c r="W61" s="111">
        <v>11.833</v>
      </c>
    </row>
    <row r="62" spans="2:23" x14ac:dyDescent="0.2">
      <c r="B62" s="99">
        <v>1978</v>
      </c>
      <c r="C62" s="100">
        <v>30.6</v>
      </c>
      <c r="D62" s="101">
        <v>40</v>
      </c>
      <c r="E62" s="106"/>
      <c r="F62" s="101">
        <v>47.9</v>
      </c>
      <c r="G62" s="177">
        <v>48.7</v>
      </c>
      <c r="H62" s="102"/>
      <c r="I62" s="112"/>
      <c r="K62" s="104">
        <f>$B$62</f>
        <v>1978</v>
      </c>
      <c r="L62" s="105"/>
      <c r="M62" s="101">
        <v>75.599999999999994</v>
      </c>
      <c r="N62" s="106"/>
      <c r="O62" s="101">
        <v>74.3</v>
      </c>
      <c r="P62" s="101">
        <v>70.3</v>
      </c>
      <c r="Q62" s="106"/>
      <c r="R62" s="107">
        <v>46.6</v>
      </c>
      <c r="T62" s="108">
        <f>$B$62</f>
        <v>1978</v>
      </c>
      <c r="U62" s="109">
        <v>28.9</v>
      </c>
      <c r="V62" s="110">
        <v>37.6</v>
      </c>
      <c r="W62" s="111">
        <v>10.878</v>
      </c>
    </row>
    <row r="63" spans="2:23" x14ac:dyDescent="0.2">
      <c r="B63" s="99">
        <v>1977</v>
      </c>
      <c r="C63" s="100">
        <v>29.3</v>
      </c>
      <c r="D63" s="101">
        <v>37.799999999999997</v>
      </c>
      <c r="E63" s="106"/>
      <c r="F63" s="101">
        <v>50.2</v>
      </c>
      <c r="G63" s="177">
        <v>48.1</v>
      </c>
      <c r="H63" s="102"/>
      <c r="I63" s="112"/>
      <c r="K63" s="104">
        <f>$B$63</f>
        <v>1977</v>
      </c>
      <c r="L63" s="105"/>
      <c r="M63" s="101">
        <v>73.599999999999994</v>
      </c>
      <c r="N63" s="106"/>
      <c r="O63" s="101">
        <v>75.2</v>
      </c>
      <c r="P63" s="101">
        <v>74.599999999999994</v>
      </c>
      <c r="Q63" s="106"/>
      <c r="R63" s="107">
        <v>46.2</v>
      </c>
      <c r="T63" s="108">
        <f>$B$63</f>
        <v>1977</v>
      </c>
      <c r="U63" s="109">
        <v>27.4</v>
      </c>
      <c r="V63" s="110">
        <v>35.299999999999997</v>
      </c>
      <c r="W63" s="111">
        <v>10.244999999999999</v>
      </c>
    </row>
    <row r="64" spans="2:23" x14ac:dyDescent="0.2">
      <c r="B64" s="99">
        <v>1976</v>
      </c>
      <c r="C64" s="100">
        <v>28.1</v>
      </c>
      <c r="D64" s="101">
        <v>36.6</v>
      </c>
      <c r="E64" s="106"/>
      <c r="F64" s="101">
        <v>47.9</v>
      </c>
      <c r="G64" s="177">
        <v>46.8</v>
      </c>
      <c r="H64" s="102"/>
      <c r="I64" s="112"/>
      <c r="K64" s="104">
        <f>$B$64</f>
        <v>1976</v>
      </c>
      <c r="L64" s="105"/>
      <c r="M64" s="101">
        <v>75.5</v>
      </c>
      <c r="N64" s="106"/>
      <c r="O64" s="101">
        <v>76.400000000000006</v>
      </c>
      <c r="P64" s="101">
        <v>79.8</v>
      </c>
      <c r="Q64" s="101">
        <v>60.8</v>
      </c>
      <c r="R64" s="107">
        <v>44.9</v>
      </c>
      <c r="T64" s="108">
        <f>$B$64</f>
        <v>1976</v>
      </c>
      <c r="U64" s="109">
        <v>26.3</v>
      </c>
      <c r="V64" s="110">
        <v>34</v>
      </c>
      <c r="W64" s="111">
        <v>9.7710000000000008</v>
      </c>
    </row>
    <row r="65" spans="2:23" x14ac:dyDescent="0.2">
      <c r="B65" s="99">
        <v>1975</v>
      </c>
      <c r="C65" s="100">
        <v>27.1</v>
      </c>
      <c r="D65" s="101">
        <v>35.799999999999997</v>
      </c>
      <c r="E65" s="106"/>
      <c r="F65" s="106"/>
      <c r="G65" s="106"/>
      <c r="H65" s="113"/>
      <c r="I65" s="112"/>
      <c r="K65" s="104">
        <f>$B$65</f>
        <v>1975</v>
      </c>
      <c r="L65" s="105"/>
      <c r="M65" s="101">
        <v>73.5</v>
      </c>
      <c r="N65" s="106"/>
      <c r="O65" s="101">
        <v>74.5</v>
      </c>
      <c r="P65" s="101">
        <v>75.8</v>
      </c>
      <c r="Q65" s="101">
        <v>58.6</v>
      </c>
      <c r="R65" s="107">
        <v>43.3</v>
      </c>
      <c r="T65" s="108">
        <f>$B$65</f>
        <v>1975</v>
      </c>
      <c r="U65" s="109">
        <v>25.3</v>
      </c>
      <c r="V65" s="110">
        <v>33.4</v>
      </c>
      <c r="W65" s="111">
        <v>9.4459999999999997</v>
      </c>
    </row>
    <row r="66" spans="2:23" x14ac:dyDescent="0.2">
      <c r="B66" s="99">
        <v>1974</v>
      </c>
      <c r="C66" s="100">
        <v>26.4</v>
      </c>
      <c r="D66" s="101">
        <v>35.200000000000003</v>
      </c>
      <c r="E66" s="106"/>
      <c r="F66" s="106"/>
      <c r="G66" s="106"/>
      <c r="H66" s="113"/>
      <c r="I66" s="112"/>
      <c r="K66" s="104">
        <f>$B$66</f>
        <v>1974</v>
      </c>
      <c r="L66" s="105"/>
      <c r="M66" s="101">
        <v>76.2</v>
      </c>
      <c r="N66" s="106"/>
      <c r="O66" s="101">
        <v>83.1</v>
      </c>
      <c r="P66" s="101">
        <v>97.3</v>
      </c>
      <c r="Q66" s="101">
        <v>55</v>
      </c>
      <c r="R66" s="107">
        <v>41.4</v>
      </c>
      <c r="T66" s="108">
        <f>$B$66</f>
        <v>1974</v>
      </c>
      <c r="U66" s="109">
        <v>24.5</v>
      </c>
      <c r="V66" s="110">
        <v>32.799999999999997</v>
      </c>
      <c r="W66" s="111">
        <v>9.2260000000000009</v>
      </c>
    </row>
    <row r="67" spans="2:23" x14ac:dyDescent="0.2">
      <c r="B67" s="99">
        <v>1973</v>
      </c>
      <c r="C67" s="100">
        <v>24.9</v>
      </c>
      <c r="D67" s="101">
        <v>33</v>
      </c>
      <c r="E67" s="106"/>
      <c r="F67" s="106"/>
      <c r="G67" s="106"/>
      <c r="H67" s="113"/>
      <c r="I67" s="112"/>
      <c r="K67" s="104">
        <f>$B$67</f>
        <v>1973</v>
      </c>
      <c r="L67" s="105"/>
      <c r="M67" s="101">
        <v>67</v>
      </c>
      <c r="N67" s="106"/>
      <c r="O67" s="101">
        <v>78.599999999999994</v>
      </c>
      <c r="P67" s="101">
        <v>90.3</v>
      </c>
      <c r="Q67" s="101">
        <v>51.9</v>
      </c>
      <c r="R67" s="107">
        <v>36.5</v>
      </c>
      <c r="T67" s="108">
        <f>$B$67</f>
        <v>1973</v>
      </c>
      <c r="U67" s="109">
        <v>23.1</v>
      </c>
      <c r="V67" s="110">
        <v>30.8</v>
      </c>
      <c r="W67" s="111">
        <v>8.6</v>
      </c>
    </row>
    <row r="68" spans="2:23" x14ac:dyDescent="0.2">
      <c r="B68" s="99">
        <v>1972</v>
      </c>
      <c r="C68" s="100">
        <v>23.5</v>
      </c>
      <c r="D68" s="101">
        <v>31.7</v>
      </c>
      <c r="E68" s="106"/>
      <c r="F68" s="106"/>
      <c r="G68" s="106"/>
      <c r="H68" s="113"/>
      <c r="I68" s="112"/>
      <c r="K68" s="104">
        <f>$B$68</f>
        <v>1972</v>
      </c>
      <c r="L68" s="105"/>
      <c r="M68" s="101">
        <v>61.6</v>
      </c>
      <c r="N68" s="106"/>
      <c r="O68" s="101">
        <v>74</v>
      </c>
      <c r="P68" s="101">
        <v>84.4</v>
      </c>
      <c r="Q68" s="101">
        <v>50.8</v>
      </c>
      <c r="R68" s="107">
        <v>34.299999999999997</v>
      </c>
      <c r="T68" s="108">
        <f>$B$68</f>
        <v>1972</v>
      </c>
      <c r="U68" s="109">
        <v>21.8</v>
      </c>
      <c r="V68" s="110">
        <v>29.6</v>
      </c>
      <c r="W68" s="111">
        <v>8.0120000000000005</v>
      </c>
    </row>
    <row r="69" spans="2:23" x14ac:dyDescent="0.2">
      <c r="B69" s="99">
        <v>1971</v>
      </c>
      <c r="C69" s="100">
        <v>22.4</v>
      </c>
      <c r="D69" s="177">
        <v>30.7</v>
      </c>
      <c r="E69" s="106"/>
      <c r="F69" s="106"/>
      <c r="G69" s="106"/>
      <c r="H69" s="113"/>
      <c r="I69" s="112"/>
      <c r="K69" s="104">
        <f>$B$69</f>
        <v>1971</v>
      </c>
      <c r="L69" s="105"/>
      <c r="M69" s="101">
        <v>61.6</v>
      </c>
      <c r="N69" s="106"/>
      <c r="O69" s="101">
        <v>75.3</v>
      </c>
      <c r="P69" s="101">
        <v>89.5</v>
      </c>
      <c r="Q69" s="101">
        <v>50.8</v>
      </c>
      <c r="R69" s="107">
        <v>33.299999999999997</v>
      </c>
      <c r="T69" s="108">
        <f>$B$69</f>
        <v>1971</v>
      </c>
      <c r="U69" s="109">
        <v>20.9</v>
      </c>
      <c r="V69" s="110">
        <v>28.6</v>
      </c>
      <c r="W69" s="111">
        <v>7.5049999999999999</v>
      </c>
    </row>
    <row r="70" spans="2:23" x14ac:dyDescent="0.2">
      <c r="B70" s="99">
        <v>1970</v>
      </c>
      <c r="C70" s="100">
        <v>20.2</v>
      </c>
      <c r="D70" s="177">
        <v>28.3</v>
      </c>
      <c r="E70" s="106"/>
      <c r="F70" s="106"/>
      <c r="G70" s="106"/>
      <c r="H70" s="113"/>
      <c r="I70" s="112"/>
      <c r="K70" s="104">
        <f>$B$70</f>
        <v>1970</v>
      </c>
      <c r="L70" s="105"/>
      <c r="M70" s="101">
        <v>60.6</v>
      </c>
      <c r="N70" s="106"/>
      <c r="O70" s="101">
        <v>83.8</v>
      </c>
      <c r="P70" s="101">
        <v>105.3</v>
      </c>
      <c r="Q70" s="101">
        <v>47.6</v>
      </c>
      <c r="R70" s="107">
        <v>32</v>
      </c>
      <c r="T70" s="108">
        <f>$B$70</f>
        <v>1970</v>
      </c>
      <c r="U70" s="109">
        <v>18.8</v>
      </c>
      <c r="V70" s="110">
        <v>26.4</v>
      </c>
      <c r="W70" s="111">
        <v>6.8029999999999999</v>
      </c>
    </row>
    <row r="71" spans="2:23" x14ac:dyDescent="0.2">
      <c r="B71" s="99">
        <v>1969</v>
      </c>
      <c r="C71" s="100">
        <v>17.100000000000001</v>
      </c>
      <c r="D71" s="177">
        <v>24.3</v>
      </c>
      <c r="E71" s="106"/>
      <c r="F71" s="106"/>
      <c r="G71" s="106"/>
      <c r="H71" s="113"/>
      <c r="I71" s="112"/>
      <c r="K71" s="104">
        <f>$B$71</f>
        <v>1969</v>
      </c>
      <c r="L71" s="105"/>
      <c r="M71" s="101">
        <v>56.7</v>
      </c>
      <c r="N71" s="106"/>
      <c r="O71" s="101">
        <v>82.1</v>
      </c>
      <c r="P71" s="101">
        <v>101.6</v>
      </c>
      <c r="Q71" s="101">
        <v>40.799999999999997</v>
      </c>
      <c r="R71" s="107">
        <v>30.5</v>
      </c>
      <c r="T71" s="108">
        <f>$B$71</f>
        <v>1969</v>
      </c>
      <c r="U71" s="109">
        <v>15.9</v>
      </c>
      <c r="V71" s="110">
        <v>22.6</v>
      </c>
      <c r="W71" s="111">
        <v>5.84</v>
      </c>
    </row>
    <row r="72" spans="2:23" x14ac:dyDescent="0.2">
      <c r="B72" s="99">
        <v>1968</v>
      </c>
      <c r="C72" s="100">
        <v>15.8</v>
      </c>
      <c r="D72" s="177">
        <v>23.2</v>
      </c>
      <c r="E72" s="106"/>
      <c r="F72" s="106"/>
      <c r="G72" s="106"/>
      <c r="H72" s="113"/>
      <c r="I72" s="112"/>
      <c r="K72" s="104">
        <f>$B$72</f>
        <v>1968</v>
      </c>
      <c r="L72" s="105"/>
      <c r="M72" s="101">
        <v>55</v>
      </c>
      <c r="N72" s="101">
        <v>56.9</v>
      </c>
      <c r="O72" s="101">
        <v>78.5</v>
      </c>
      <c r="P72" s="101">
        <v>93.9</v>
      </c>
      <c r="Q72" s="101">
        <v>36.1</v>
      </c>
      <c r="R72" s="107">
        <v>30</v>
      </c>
      <c r="T72" s="108">
        <f>$B$72</f>
        <v>1968</v>
      </c>
      <c r="U72" s="109">
        <v>14.6</v>
      </c>
      <c r="V72" s="110">
        <v>21.6</v>
      </c>
      <c r="W72" s="111">
        <v>5.524</v>
      </c>
    </row>
    <row r="73" spans="2:23" x14ac:dyDescent="0.2">
      <c r="B73" s="99">
        <v>1967</v>
      </c>
      <c r="C73" s="105"/>
      <c r="D73" s="106"/>
      <c r="E73" s="106"/>
      <c r="F73" s="106"/>
      <c r="G73" s="106"/>
      <c r="H73" s="113"/>
      <c r="I73" s="112"/>
      <c r="K73" s="104">
        <f>$B$73</f>
        <v>1967</v>
      </c>
      <c r="L73" s="105"/>
      <c r="M73" s="106"/>
      <c r="N73" s="101">
        <v>57.8</v>
      </c>
      <c r="O73" s="101">
        <v>80.599999999999994</v>
      </c>
      <c r="P73" s="101">
        <v>101.4</v>
      </c>
      <c r="Q73" s="101">
        <v>36.200000000000003</v>
      </c>
      <c r="R73" s="107">
        <v>30</v>
      </c>
      <c r="T73" s="108">
        <f>$B$73</f>
        <v>1967</v>
      </c>
      <c r="U73" s="109">
        <v>13.9</v>
      </c>
      <c r="V73" s="110">
        <v>20.399999999999999</v>
      </c>
      <c r="W73" s="111">
        <v>5.2990000000000004</v>
      </c>
    </row>
    <row r="74" spans="2:23" x14ac:dyDescent="0.2">
      <c r="B74" s="99">
        <v>1966</v>
      </c>
      <c r="C74" s="105"/>
      <c r="D74" s="106"/>
      <c r="E74" s="106"/>
      <c r="F74" s="106"/>
      <c r="G74" s="106"/>
      <c r="H74" s="113"/>
      <c r="I74" s="112"/>
      <c r="K74" s="104">
        <f>$B$74</f>
        <v>1966</v>
      </c>
      <c r="L74" s="105"/>
      <c r="M74" s="106"/>
      <c r="N74" s="101">
        <v>61.7</v>
      </c>
      <c r="O74" s="101">
        <v>90.8</v>
      </c>
      <c r="P74" s="101">
        <v>115.2</v>
      </c>
      <c r="Q74" s="101">
        <v>40.5</v>
      </c>
      <c r="R74" s="107">
        <v>30.4</v>
      </c>
      <c r="T74" s="108">
        <f>$B$74</f>
        <v>1966</v>
      </c>
      <c r="U74" s="109">
        <v>14.6</v>
      </c>
      <c r="V74" s="110">
        <v>21.3</v>
      </c>
      <c r="W74" s="111">
        <v>5.415</v>
      </c>
    </row>
    <row r="75" spans="2:23" x14ac:dyDescent="0.2">
      <c r="B75" s="99">
        <v>1965</v>
      </c>
      <c r="C75" s="105"/>
      <c r="D75" s="106"/>
      <c r="E75" s="106"/>
      <c r="F75" s="106"/>
      <c r="G75" s="106"/>
      <c r="H75" s="113"/>
      <c r="I75" s="112"/>
      <c r="K75" s="104">
        <f>$B$75</f>
        <v>1965</v>
      </c>
      <c r="L75" s="105"/>
      <c r="M75" s="106"/>
      <c r="N75" s="101">
        <v>61.6</v>
      </c>
      <c r="O75" s="101">
        <v>82.4</v>
      </c>
      <c r="P75" s="101">
        <v>101.3</v>
      </c>
      <c r="Q75" s="101">
        <v>40</v>
      </c>
      <c r="R75" s="107">
        <v>30</v>
      </c>
      <c r="T75" s="108">
        <f>$B$75</f>
        <v>1965</v>
      </c>
      <c r="U75" s="109">
        <v>14.2</v>
      </c>
      <c r="V75" s="110">
        <v>21.2</v>
      </c>
      <c r="W75" s="111">
        <v>5.2450000000000001</v>
      </c>
    </row>
    <row r="76" spans="2:23" x14ac:dyDescent="0.2">
      <c r="B76" s="99">
        <v>1964</v>
      </c>
      <c r="C76" s="105"/>
      <c r="D76" s="106"/>
      <c r="E76" s="106"/>
      <c r="F76" s="106"/>
      <c r="G76" s="106"/>
      <c r="H76" s="113"/>
      <c r="I76" s="112"/>
      <c r="K76" s="104">
        <f>$B$76</f>
        <v>1964</v>
      </c>
      <c r="L76" s="105"/>
      <c r="M76" s="106"/>
      <c r="N76" s="101">
        <v>61.9</v>
      </c>
      <c r="O76" s="101">
        <v>74</v>
      </c>
      <c r="P76" s="101">
        <v>92.4</v>
      </c>
      <c r="Q76" s="101">
        <v>38.6</v>
      </c>
      <c r="R76" s="107">
        <v>29.3</v>
      </c>
      <c r="T76" s="108">
        <f>$B$76</f>
        <v>1964</v>
      </c>
      <c r="U76" s="109">
        <v>13.7</v>
      </c>
      <c r="V76" s="110">
        <v>21.7</v>
      </c>
      <c r="W76" s="111">
        <v>5.0339999999999998</v>
      </c>
    </row>
    <row r="77" spans="2:23" x14ac:dyDescent="0.2">
      <c r="B77" s="99">
        <v>1963</v>
      </c>
      <c r="C77" s="105"/>
      <c r="D77" s="106"/>
      <c r="E77" s="106"/>
      <c r="F77" s="106"/>
      <c r="G77" s="106"/>
      <c r="H77" s="113"/>
      <c r="I77" s="112"/>
      <c r="K77" s="104">
        <f>$B$77</f>
        <v>1963</v>
      </c>
      <c r="L77" s="105"/>
      <c r="M77" s="106"/>
      <c r="N77" s="101">
        <v>61.9</v>
      </c>
      <c r="O77" s="101">
        <v>65.099999999999994</v>
      </c>
      <c r="P77" s="101">
        <v>84.8</v>
      </c>
      <c r="Q77" s="101">
        <v>38.6</v>
      </c>
      <c r="R77" s="107">
        <v>28.8</v>
      </c>
      <c r="T77" s="108">
        <f>$B$77</f>
        <v>1963</v>
      </c>
      <c r="U77" s="109">
        <v>13.2</v>
      </c>
      <c r="V77" s="110">
        <v>21.4</v>
      </c>
      <c r="W77" s="111">
        <v>4.8099999999999996</v>
      </c>
    </row>
    <row r="78" spans="2:23" x14ac:dyDescent="0.2">
      <c r="B78" s="99">
        <v>1962</v>
      </c>
      <c r="C78" s="105"/>
      <c r="D78" s="106"/>
      <c r="E78" s="106"/>
      <c r="F78" s="106"/>
      <c r="G78" s="106"/>
      <c r="H78" s="113"/>
      <c r="I78" s="112"/>
      <c r="K78" s="104">
        <f>$B$78</f>
        <v>1962</v>
      </c>
      <c r="L78" s="105"/>
      <c r="M78" s="106"/>
      <c r="N78" s="101">
        <v>62.8</v>
      </c>
      <c r="O78" s="101">
        <v>65.900000000000006</v>
      </c>
      <c r="P78" s="101">
        <v>89.2</v>
      </c>
      <c r="Q78" s="101">
        <v>39.1</v>
      </c>
      <c r="R78" s="107">
        <v>28.6</v>
      </c>
      <c r="T78" s="108">
        <f>$B$78</f>
        <v>1962</v>
      </c>
      <c r="U78" s="109">
        <v>12.6</v>
      </c>
      <c r="V78" s="110">
        <v>20.399999999999999</v>
      </c>
      <c r="W78" s="111">
        <v>4.5709999999999997</v>
      </c>
    </row>
    <row r="79" spans="2:23" x14ac:dyDescent="0.2">
      <c r="B79" s="99">
        <v>1961</v>
      </c>
      <c r="C79" s="105"/>
      <c r="D79" s="106"/>
      <c r="E79" s="106"/>
      <c r="F79" s="106"/>
      <c r="G79" s="106"/>
      <c r="H79" s="113"/>
      <c r="I79" s="112"/>
      <c r="K79" s="104">
        <f>$B$79</f>
        <v>1961</v>
      </c>
      <c r="L79" s="105"/>
      <c r="M79" s="106"/>
      <c r="N79" s="101">
        <v>63.5</v>
      </c>
      <c r="O79" s="101">
        <v>66.2</v>
      </c>
      <c r="P79" s="101">
        <v>92.9</v>
      </c>
      <c r="Q79" s="101">
        <v>37</v>
      </c>
      <c r="R79" s="107">
        <v>28.5</v>
      </c>
      <c r="T79" s="108">
        <f>$B$79</f>
        <v>1961</v>
      </c>
      <c r="U79" s="109">
        <v>11.7</v>
      </c>
      <c r="V79" s="110">
        <v>19.2</v>
      </c>
      <c r="W79" s="111">
        <v>4.2240000000000002</v>
      </c>
    </row>
    <row r="80" spans="2:23" x14ac:dyDescent="0.2">
      <c r="B80" s="99">
        <v>1960</v>
      </c>
      <c r="C80" s="105"/>
      <c r="D80" s="106"/>
      <c r="E80" s="106"/>
      <c r="F80" s="106"/>
      <c r="G80" s="106"/>
      <c r="H80" s="113"/>
      <c r="I80" s="112"/>
      <c r="K80" s="104">
        <f>$B$80</f>
        <v>1960</v>
      </c>
      <c r="L80" s="105"/>
      <c r="M80" s="106"/>
      <c r="N80" s="101">
        <v>64.099999999999994</v>
      </c>
      <c r="O80" s="101">
        <v>70</v>
      </c>
      <c r="P80" s="101">
        <v>95</v>
      </c>
      <c r="Q80" s="101">
        <v>35.6</v>
      </c>
      <c r="R80" s="107">
        <v>28.1</v>
      </c>
      <c r="T80" s="108">
        <f>$B$80</f>
        <v>1960</v>
      </c>
      <c r="U80" s="109">
        <v>11</v>
      </c>
      <c r="V80" s="110">
        <v>17.899999999999999</v>
      </c>
      <c r="W80" s="111">
        <v>3.9249999999999998</v>
      </c>
    </row>
    <row r="81" spans="2:23" x14ac:dyDescent="0.2">
      <c r="B81" s="99">
        <v>1959</v>
      </c>
      <c r="C81" s="105"/>
      <c r="D81" s="106"/>
      <c r="E81" s="106"/>
      <c r="F81" s="106"/>
      <c r="G81" s="106"/>
      <c r="H81" s="113"/>
      <c r="I81" s="112"/>
      <c r="K81" s="104">
        <f>$B$81</f>
        <v>1959</v>
      </c>
      <c r="L81" s="105"/>
      <c r="M81" s="106"/>
      <c r="N81" s="101">
        <v>64.099999999999994</v>
      </c>
      <c r="O81" s="101">
        <v>69.599999999999994</v>
      </c>
      <c r="P81" s="101">
        <v>93</v>
      </c>
      <c r="Q81" s="101">
        <v>34.200000000000003</v>
      </c>
      <c r="R81" s="107">
        <v>27.8</v>
      </c>
      <c r="T81" s="108">
        <f>$B$81</f>
        <v>1959</v>
      </c>
      <c r="U81" s="109">
        <v>10.3</v>
      </c>
      <c r="V81" s="110">
        <v>16.600000000000001</v>
      </c>
      <c r="W81" s="111">
        <v>3.653</v>
      </c>
    </row>
    <row r="82" spans="2:23" x14ac:dyDescent="0.2">
      <c r="B82" s="99">
        <v>1958</v>
      </c>
      <c r="C82" s="105"/>
      <c r="D82" s="106"/>
      <c r="E82" s="106"/>
      <c r="F82" s="106"/>
      <c r="G82" s="106"/>
      <c r="H82" s="113"/>
      <c r="I82" s="112"/>
      <c r="K82" s="104">
        <f>$B$82</f>
        <v>1958</v>
      </c>
      <c r="L82" s="105"/>
      <c r="M82" s="106"/>
      <c r="N82" s="101">
        <v>64.5</v>
      </c>
      <c r="O82" s="101">
        <v>68.3</v>
      </c>
      <c r="P82" s="101">
        <v>91.1</v>
      </c>
      <c r="Q82" s="101">
        <v>35</v>
      </c>
      <c r="R82" s="107">
        <v>27.9</v>
      </c>
      <c r="T82" s="108">
        <f>$B$82</f>
        <v>1958</v>
      </c>
      <c r="U82" s="109">
        <v>10</v>
      </c>
      <c r="V82" s="110">
        <v>15.4</v>
      </c>
      <c r="W82" s="111">
        <v>3.4689999999999999</v>
      </c>
    </row>
    <row r="83" spans="2:23" x14ac:dyDescent="0.2">
      <c r="B83" s="99">
        <v>1957</v>
      </c>
      <c r="C83" s="105"/>
      <c r="D83" s="106"/>
      <c r="E83" s="106"/>
      <c r="F83" s="106"/>
      <c r="G83" s="106"/>
      <c r="H83" s="113"/>
      <c r="I83" s="112"/>
      <c r="K83" s="104">
        <f>$B$83</f>
        <v>1957</v>
      </c>
      <c r="L83" s="105"/>
      <c r="M83" s="106"/>
      <c r="N83" s="101">
        <v>63.4</v>
      </c>
      <c r="O83" s="106"/>
      <c r="P83" s="106"/>
      <c r="Q83" s="101">
        <v>33.9</v>
      </c>
      <c r="R83" s="107">
        <v>28.1</v>
      </c>
      <c r="T83" s="108">
        <f>$B$83</f>
        <v>1957</v>
      </c>
      <c r="U83" s="114"/>
      <c r="V83" s="115"/>
      <c r="W83" s="111">
        <v>3.3610000000000002</v>
      </c>
    </row>
    <row r="84" spans="2:23" x14ac:dyDescent="0.2">
      <c r="B84" s="99">
        <v>1956</v>
      </c>
      <c r="C84" s="105"/>
      <c r="D84" s="106"/>
      <c r="E84" s="106"/>
      <c r="F84" s="106"/>
      <c r="G84" s="106"/>
      <c r="H84" s="113"/>
      <c r="I84" s="112"/>
      <c r="K84" s="104">
        <f>$B$84</f>
        <v>1956</v>
      </c>
      <c r="L84" s="105"/>
      <c r="M84" s="106"/>
      <c r="N84" s="101">
        <v>59.9</v>
      </c>
      <c r="O84" s="106"/>
      <c r="P84" s="106"/>
      <c r="Q84" s="106"/>
      <c r="R84" s="107">
        <v>27.6</v>
      </c>
      <c r="T84" s="108">
        <f>$B$84</f>
        <v>1956</v>
      </c>
      <c r="U84" s="114"/>
      <c r="V84" s="115"/>
      <c r="W84" s="111">
        <v>3.2450000000000001</v>
      </c>
    </row>
    <row r="85" spans="2:23" x14ac:dyDescent="0.2">
      <c r="B85" s="99">
        <v>1955</v>
      </c>
      <c r="C85" s="105"/>
      <c r="D85" s="106"/>
      <c r="E85" s="106"/>
      <c r="F85" s="106"/>
      <c r="G85" s="106"/>
      <c r="H85" s="113"/>
      <c r="I85" s="112"/>
      <c r="K85" s="104">
        <f>$B$85</f>
        <v>1955</v>
      </c>
      <c r="L85" s="105"/>
      <c r="M85" s="106"/>
      <c r="N85" s="101">
        <v>58.3</v>
      </c>
      <c r="O85" s="106"/>
      <c r="P85" s="106"/>
      <c r="Q85" s="106"/>
      <c r="R85" s="107">
        <v>27.1</v>
      </c>
      <c r="T85" s="108">
        <f>$B$85</f>
        <v>1955</v>
      </c>
      <c r="U85" s="114"/>
      <c r="V85" s="115"/>
      <c r="W85" s="111">
        <v>3.1629999999999998</v>
      </c>
    </row>
    <row r="86" spans="2:23" x14ac:dyDescent="0.2">
      <c r="B86" s="99">
        <v>1954</v>
      </c>
      <c r="C86" s="105"/>
      <c r="D86" s="106"/>
      <c r="E86" s="106"/>
      <c r="F86" s="106"/>
      <c r="G86" s="106"/>
      <c r="H86" s="113"/>
      <c r="I86" s="112"/>
      <c r="K86" s="104">
        <f>$B$86</f>
        <v>1954</v>
      </c>
      <c r="L86" s="105"/>
      <c r="M86" s="106"/>
      <c r="N86" s="101">
        <v>56.5</v>
      </c>
      <c r="O86" s="106"/>
      <c r="P86" s="106"/>
      <c r="Q86" s="106"/>
      <c r="R86" s="107">
        <v>26.6</v>
      </c>
      <c r="T86" s="108">
        <f>$B$86</f>
        <v>1954</v>
      </c>
      <c r="U86" s="114"/>
      <c r="V86" s="115"/>
      <c r="W86" s="111">
        <v>3</v>
      </c>
    </row>
    <row r="87" spans="2:23" x14ac:dyDescent="0.2">
      <c r="B87" s="99">
        <v>1953</v>
      </c>
      <c r="C87" s="105"/>
      <c r="D87" s="106"/>
      <c r="E87" s="106"/>
      <c r="F87" s="106"/>
      <c r="G87" s="106"/>
      <c r="H87" s="113"/>
      <c r="I87" s="112"/>
      <c r="K87" s="104">
        <f>$B$87</f>
        <v>1953</v>
      </c>
      <c r="L87" s="105"/>
      <c r="M87" s="106"/>
      <c r="N87" s="101">
        <v>58.3</v>
      </c>
      <c r="O87" s="106"/>
      <c r="P87" s="106"/>
      <c r="Q87" s="106"/>
      <c r="R87" s="107">
        <v>27.1</v>
      </c>
      <c r="T87" s="108">
        <f>$B$87</f>
        <v>1953</v>
      </c>
      <c r="U87" s="114"/>
      <c r="V87" s="115"/>
      <c r="W87" s="111">
        <v>2.9860000000000002</v>
      </c>
    </row>
    <row r="88" spans="2:23" x14ac:dyDescent="0.2">
      <c r="B88" s="99">
        <v>1952</v>
      </c>
      <c r="C88" s="105"/>
      <c r="D88" s="106"/>
      <c r="E88" s="106"/>
      <c r="F88" s="106"/>
      <c r="G88" s="106"/>
      <c r="H88" s="113"/>
      <c r="I88" s="112"/>
      <c r="K88" s="104">
        <f>$B$88</f>
        <v>1952</v>
      </c>
      <c r="L88" s="105"/>
      <c r="M88" s="106"/>
      <c r="N88" s="101">
        <v>56</v>
      </c>
      <c r="O88" s="106"/>
      <c r="P88" s="106"/>
      <c r="Q88" s="106"/>
      <c r="R88" s="107">
        <v>27.8</v>
      </c>
      <c r="T88" s="108">
        <f>$B$88</f>
        <v>1952</v>
      </c>
      <c r="U88" s="114"/>
      <c r="V88" s="115"/>
      <c r="W88" s="111">
        <v>3.0880000000000001</v>
      </c>
    </row>
    <row r="89" spans="2:23" x14ac:dyDescent="0.2">
      <c r="B89" s="99">
        <v>1951</v>
      </c>
      <c r="C89" s="105"/>
      <c r="D89" s="106"/>
      <c r="E89" s="106"/>
      <c r="F89" s="106"/>
      <c r="G89" s="106"/>
      <c r="H89" s="113"/>
      <c r="I89" s="112"/>
      <c r="K89" s="104">
        <f>$B$89</f>
        <v>1951</v>
      </c>
      <c r="L89" s="105"/>
      <c r="M89" s="106"/>
      <c r="N89" s="101">
        <v>40.200000000000003</v>
      </c>
      <c r="O89" s="106"/>
      <c r="P89" s="106"/>
      <c r="Q89" s="106"/>
      <c r="R89" s="107">
        <v>27.1</v>
      </c>
      <c r="T89" s="108">
        <f>$B$89</f>
        <v>1951</v>
      </c>
      <c r="U89" s="114"/>
      <c r="V89" s="115"/>
      <c r="W89" s="111">
        <v>2.8980000000000001</v>
      </c>
    </row>
    <row r="90" spans="2:23" x14ac:dyDescent="0.2">
      <c r="B90" s="99">
        <v>1950</v>
      </c>
      <c r="C90" s="105"/>
      <c r="D90" s="106"/>
      <c r="E90" s="106"/>
      <c r="F90" s="106"/>
      <c r="G90" s="106"/>
      <c r="H90" s="113"/>
      <c r="I90" s="112"/>
      <c r="K90" s="104">
        <f>$B$90</f>
        <v>1950</v>
      </c>
      <c r="L90" s="105"/>
      <c r="M90" s="106"/>
      <c r="N90" s="101">
        <v>32.9</v>
      </c>
      <c r="O90" s="106"/>
      <c r="P90" s="106"/>
      <c r="Q90" s="106"/>
      <c r="R90" s="107">
        <v>22.9</v>
      </c>
      <c r="T90" s="108">
        <f>$B$90</f>
        <v>1950</v>
      </c>
      <c r="U90" s="114"/>
      <c r="V90" s="115"/>
      <c r="W90" s="111">
        <v>2.5030000000000001</v>
      </c>
    </row>
    <row r="91" spans="2:23" x14ac:dyDescent="0.2">
      <c r="B91" s="99">
        <v>1949</v>
      </c>
      <c r="C91" s="105"/>
      <c r="D91" s="106"/>
      <c r="E91" s="106"/>
      <c r="F91" s="106"/>
      <c r="G91" s="106"/>
      <c r="H91" s="113"/>
      <c r="I91" s="112"/>
      <c r="K91" s="116">
        <f>$B$91</f>
        <v>1949</v>
      </c>
      <c r="L91" s="117"/>
      <c r="M91" s="118"/>
      <c r="N91" s="119">
        <v>31.7</v>
      </c>
      <c r="O91" s="118"/>
      <c r="P91" s="118"/>
      <c r="Q91" s="118"/>
      <c r="R91" s="120">
        <v>23.5</v>
      </c>
      <c r="T91" s="108">
        <f>$B$91</f>
        <v>1949</v>
      </c>
      <c r="U91" s="114"/>
      <c r="V91" s="115"/>
      <c r="W91" s="111">
        <v>2.6259999999999999</v>
      </c>
    </row>
    <row r="92" spans="2:23" x14ac:dyDescent="0.2">
      <c r="B92" s="99">
        <v>1948</v>
      </c>
      <c r="C92" s="105"/>
      <c r="D92" s="106"/>
      <c r="E92" s="106"/>
      <c r="F92" s="106"/>
      <c r="G92" s="106"/>
      <c r="H92" s="113"/>
      <c r="I92" s="112"/>
      <c r="T92" s="108">
        <f>$B$92</f>
        <v>1948</v>
      </c>
      <c r="U92" s="114"/>
      <c r="V92" s="115"/>
      <c r="W92" s="121">
        <v>2.3199999999999998</v>
      </c>
    </row>
    <row r="93" spans="2:23" x14ac:dyDescent="0.2">
      <c r="B93" s="99">
        <v>1947</v>
      </c>
      <c r="C93" s="105"/>
      <c r="D93" s="106"/>
      <c r="E93" s="106"/>
      <c r="F93" s="106"/>
      <c r="G93" s="106"/>
      <c r="H93" s="113"/>
      <c r="I93" s="112"/>
      <c r="T93" s="108">
        <f>$B$93</f>
        <v>1947</v>
      </c>
      <c r="U93" s="114"/>
      <c r="V93" s="115"/>
      <c r="W93" s="111">
        <v>2.129</v>
      </c>
    </row>
    <row r="94" spans="2:23" x14ac:dyDescent="0.2">
      <c r="B94" s="99">
        <v>1946</v>
      </c>
      <c r="C94" s="105"/>
      <c r="D94" s="106"/>
      <c r="E94" s="106"/>
      <c r="F94" s="106"/>
      <c r="G94" s="106"/>
      <c r="H94" s="113"/>
      <c r="I94" s="112"/>
      <c r="T94" s="108">
        <f>$B$94</f>
        <v>1946</v>
      </c>
      <c r="U94" s="114"/>
      <c r="V94" s="115"/>
      <c r="W94" s="111">
        <v>1.823</v>
      </c>
    </row>
    <row r="95" spans="2:23" x14ac:dyDescent="0.2">
      <c r="B95" s="122">
        <v>1945</v>
      </c>
      <c r="C95" s="123"/>
      <c r="D95" s="124"/>
      <c r="E95" s="124"/>
      <c r="F95" s="124"/>
      <c r="G95" s="124"/>
      <c r="H95" s="125"/>
      <c r="I95" s="270"/>
      <c r="T95" s="108">
        <f>$B$95</f>
        <v>1945</v>
      </c>
      <c r="U95" s="114"/>
      <c r="V95" s="115"/>
      <c r="W95" s="111">
        <v>1.7070000000000001</v>
      </c>
    </row>
    <row r="96" spans="2:23" x14ac:dyDescent="0.2">
      <c r="F96" s="86"/>
      <c r="T96" s="108">
        <v>1944</v>
      </c>
      <c r="U96" s="114"/>
      <c r="V96" s="115"/>
      <c r="W96" s="111">
        <v>1.653</v>
      </c>
    </row>
    <row r="97" spans="3:23" x14ac:dyDescent="0.2">
      <c r="C97" s="232"/>
      <c r="D97" s="232"/>
      <c r="E97" s="232"/>
      <c r="F97" s="232"/>
      <c r="G97" s="232"/>
      <c r="H97" s="232"/>
      <c r="I97" s="232"/>
      <c r="T97" s="108">
        <v>1943</v>
      </c>
      <c r="U97" s="114"/>
      <c r="V97" s="115"/>
      <c r="W97" s="111">
        <v>1.619</v>
      </c>
    </row>
    <row r="98" spans="3:23" x14ac:dyDescent="0.2">
      <c r="C98" s="232"/>
      <c r="D98" s="232"/>
      <c r="E98" s="232"/>
      <c r="F98" s="232"/>
      <c r="G98" s="232"/>
      <c r="H98" s="271"/>
      <c r="I98" s="271"/>
      <c r="T98" s="108">
        <v>1942</v>
      </c>
      <c r="U98" s="114"/>
      <c r="V98" s="115"/>
      <c r="W98" s="111">
        <v>1.585</v>
      </c>
    </row>
    <row r="99" spans="3:23" x14ac:dyDescent="0.2">
      <c r="C99" s="232"/>
      <c r="D99" s="232"/>
      <c r="E99" s="232"/>
      <c r="F99" s="271"/>
      <c r="G99" s="232"/>
      <c r="H99" s="271"/>
      <c r="I99" s="271"/>
      <c r="T99" s="108">
        <v>1941</v>
      </c>
      <c r="U99" s="114"/>
      <c r="V99" s="115"/>
      <c r="W99" s="111">
        <v>1.4630000000000001</v>
      </c>
    </row>
    <row r="100" spans="3:23" x14ac:dyDescent="0.2">
      <c r="C100" s="232"/>
      <c r="D100" s="232"/>
      <c r="E100" s="232"/>
      <c r="F100" s="271"/>
      <c r="G100" s="232"/>
      <c r="H100" s="271"/>
      <c r="I100" s="271"/>
      <c r="T100" s="108">
        <v>1940</v>
      </c>
      <c r="U100" s="114"/>
      <c r="V100" s="115"/>
      <c r="W100" s="111">
        <v>1.395</v>
      </c>
    </row>
    <row r="101" spans="3:23" x14ac:dyDescent="0.2">
      <c r="C101" s="232"/>
      <c r="D101" s="232"/>
      <c r="E101" s="232"/>
      <c r="F101" s="271"/>
      <c r="G101" s="232"/>
      <c r="H101" s="271"/>
      <c r="I101" s="271"/>
      <c r="T101" s="108">
        <v>1939</v>
      </c>
      <c r="U101" s="114"/>
      <c r="V101" s="115"/>
      <c r="W101" s="111">
        <v>1.3740000000000001</v>
      </c>
    </row>
    <row r="102" spans="3:23" x14ac:dyDescent="0.2">
      <c r="C102" s="232"/>
      <c r="D102" s="232"/>
      <c r="E102" s="232"/>
      <c r="F102" s="271"/>
      <c r="G102" s="232"/>
      <c r="H102" s="271"/>
      <c r="I102" s="271"/>
      <c r="T102" s="108">
        <v>1938</v>
      </c>
      <c r="U102" s="114"/>
      <c r="V102" s="115"/>
      <c r="W102" s="111">
        <v>1.3540000000000001</v>
      </c>
    </row>
    <row r="103" spans="3:23" x14ac:dyDescent="0.2">
      <c r="C103" s="232"/>
      <c r="D103" s="232"/>
      <c r="E103" s="232"/>
      <c r="F103" s="271"/>
      <c r="G103" s="232"/>
      <c r="H103" s="271"/>
      <c r="I103" s="271"/>
      <c r="T103" s="108">
        <v>1937</v>
      </c>
      <c r="U103" s="114"/>
      <c r="V103" s="115"/>
      <c r="W103" s="111">
        <v>1.34</v>
      </c>
    </row>
    <row r="104" spans="3:23" x14ac:dyDescent="0.2">
      <c r="C104" s="232"/>
      <c r="D104" s="232"/>
      <c r="E104" s="232"/>
      <c r="F104" s="271"/>
      <c r="G104" s="232"/>
      <c r="H104" s="271"/>
      <c r="I104" s="271"/>
      <c r="T104" s="108">
        <v>1936</v>
      </c>
      <c r="U104" s="114"/>
      <c r="V104" s="115"/>
      <c r="W104" s="111">
        <v>1.3129999999999999</v>
      </c>
    </row>
    <row r="105" spans="3:23" x14ac:dyDescent="0.2">
      <c r="C105" s="232"/>
      <c r="D105" s="232"/>
      <c r="E105" s="232"/>
      <c r="F105" s="271"/>
      <c r="G105" s="232"/>
      <c r="H105" s="271"/>
      <c r="I105" s="271"/>
      <c r="T105" s="108">
        <v>1935</v>
      </c>
      <c r="U105" s="114"/>
      <c r="V105" s="115"/>
      <c r="W105" s="111">
        <v>1.3129999999999999</v>
      </c>
    </row>
    <row r="106" spans="3:23" x14ac:dyDescent="0.2">
      <c r="C106" s="232"/>
      <c r="D106" s="232"/>
      <c r="E106" s="232"/>
      <c r="F106" s="271"/>
      <c r="G106" s="232"/>
      <c r="H106" s="271"/>
      <c r="I106" s="271"/>
      <c r="T106" s="108">
        <v>1934</v>
      </c>
      <c r="U106" s="114"/>
      <c r="V106" s="115"/>
      <c r="W106" s="111">
        <v>1.3129999999999999</v>
      </c>
    </row>
    <row r="107" spans="3:23" x14ac:dyDescent="0.2">
      <c r="C107" s="232"/>
      <c r="D107" s="232"/>
      <c r="E107" s="232"/>
      <c r="F107" s="271"/>
      <c r="G107" s="232"/>
      <c r="H107" s="271"/>
      <c r="I107" s="271"/>
      <c r="T107" s="108">
        <v>1933</v>
      </c>
      <c r="U107" s="114"/>
      <c r="V107" s="115"/>
      <c r="W107" s="111">
        <v>1.252</v>
      </c>
    </row>
    <row r="108" spans="3:23" x14ac:dyDescent="0.2">
      <c r="C108" s="232"/>
      <c r="D108" s="232"/>
      <c r="E108" s="232"/>
      <c r="F108" s="271"/>
      <c r="G108" s="232"/>
      <c r="H108" s="271"/>
      <c r="I108" s="271"/>
      <c r="T108" s="108">
        <v>1932</v>
      </c>
      <c r="U108" s="114"/>
      <c r="V108" s="115"/>
      <c r="W108" s="111">
        <v>1.32</v>
      </c>
    </row>
    <row r="109" spans="3:23" x14ac:dyDescent="0.2">
      <c r="C109" s="232"/>
      <c r="D109" s="232"/>
      <c r="E109" s="232"/>
      <c r="F109" s="271"/>
      <c r="G109" s="232"/>
      <c r="H109" s="271"/>
      <c r="I109" s="271"/>
      <c r="T109" s="108">
        <v>1931</v>
      </c>
      <c r="U109" s="114"/>
      <c r="V109" s="115"/>
      <c r="W109" s="111">
        <v>1.5580000000000001</v>
      </c>
    </row>
    <row r="110" spans="3:23" x14ac:dyDescent="0.2">
      <c r="C110" s="232"/>
      <c r="D110" s="232"/>
      <c r="E110" s="232"/>
      <c r="F110" s="271"/>
      <c r="G110" s="232"/>
      <c r="H110" s="271"/>
      <c r="I110" s="271"/>
      <c r="T110" s="108">
        <v>1930</v>
      </c>
      <c r="U110" s="114"/>
      <c r="V110" s="115"/>
      <c r="W110" s="111">
        <v>1.7010000000000001</v>
      </c>
    </row>
    <row r="111" spans="3:23" x14ac:dyDescent="0.2">
      <c r="C111" s="232"/>
      <c r="D111" s="232"/>
      <c r="E111" s="232"/>
      <c r="F111" s="271"/>
      <c r="G111" s="232"/>
      <c r="H111" s="271"/>
      <c r="I111" s="271"/>
      <c r="T111" s="108">
        <v>1929</v>
      </c>
      <c r="U111" s="114"/>
      <c r="V111" s="115"/>
      <c r="W111" s="111">
        <v>1.776</v>
      </c>
    </row>
    <row r="112" spans="3:23" x14ac:dyDescent="0.2">
      <c r="C112" s="232"/>
      <c r="D112" s="232"/>
      <c r="E112" s="232"/>
      <c r="F112" s="271"/>
      <c r="G112" s="232"/>
      <c r="H112" s="271"/>
      <c r="I112" s="271"/>
      <c r="T112" s="108">
        <v>1928</v>
      </c>
      <c r="U112" s="114"/>
      <c r="V112" s="115"/>
      <c r="W112" s="111">
        <v>1.748</v>
      </c>
    </row>
    <row r="113" spans="3:23" x14ac:dyDescent="0.2">
      <c r="C113" s="232"/>
      <c r="D113" s="232"/>
      <c r="E113" s="232"/>
      <c r="F113" s="271"/>
      <c r="G113" s="232"/>
      <c r="H113" s="271"/>
      <c r="I113" s="271"/>
      <c r="T113" s="108">
        <v>1927</v>
      </c>
      <c r="U113" s="114"/>
      <c r="V113" s="115"/>
      <c r="W113" s="111">
        <v>1.673</v>
      </c>
    </row>
    <row r="114" spans="3:23" x14ac:dyDescent="0.2">
      <c r="C114" s="232"/>
      <c r="D114" s="232"/>
      <c r="E114" s="232"/>
      <c r="F114" s="271"/>
      <c r="G114" s="232"/>
      <c r="H114" s="271"/>
      <c r="I114" s="271"/>
      <c r="T114" s="108">
        <v>1926</v>
      </c>
      <c r="U114" s="114"/>
      <c r="V114" s="115"/>
      <c r="W114" s="111">
        <v>1.653</v>
      </c>
    </row>
    <row r="115" spans="3:23" x14ac:dyDescent="0.2">
      <c r="C115" s="232"/>
      <c r="D115" s="232"/>
      <c r="E115" s="232"/>
      <c r="F115" s="271"/>
      <c r="G115" s="232"/>
      <c r="H115" s="271"/>
      <c r="I115" s="271"/>
      <c r="T115" s="108">
        <v>1925</v>
      </c>
      <c r="U115" s="114"/>
      <c r="V115" s="115"/>
      <c r="W115" s="111">
        <v>1.7010000000000001</v>
      </c>
    </row>
    <row r="116" spans="3:23" x14ac:dyDescent="0.2">
      <c r="C116" s="232"/>
      <c r="D116" s="232"/>
      <c r="E116" s="232"/>
      <c r="F116" s="271"/>
      <c r="G116" s="232"/>
      <c r="H116" s="271"/>
      <c r="I116" s="271"/>
      <c r="T116" s="328">
        <v>1924</v>
      </c>
      <c r="U116" s="114"/>
      <c r="V116" s="115"/>
      <c r="W116" s="111">
        <v>1.381</v>
      </c>
    </row>
    <row r="117" spans="3:23" x14ac:dyDescent="0.2">
      <c r="C117" s="232"/>
      <c r="D117" s="232"/>
      <c r="E117" s="232"/>
      <c r="F117" s="271"/>
      <c r="G117" s="232"/>
      <c r="H117" s="271"/>
      <c r="I117" s="271"/>
      <c r="T117" s="328">
        <v>1921</v>
      </c>
      <c r="U117" s="114"/>
      <c r="V117" s="115"/>
      <c r="W117" s="111">
        <v>18.03</v>
      </c>
    </row>
    <row r="118" spans="3:23" x14ac:dyDescent="0.2">
      <c r="C118" s="232"/>
      <c r="D118" s="232"/>
      <c r="E118" s="232"/>
      <c r="F118" s="271"/>
      <c r="G118" s="232"/>
      <c r="H118" s="271"/>
      <c r="I118" s="271"/>
      <c r="T118" s="108">
        <v>1920</v>
      </c>
      <c r="U118" s="114"/>
      <c r="V118" s="115"/>
      <c r="W118" s="111">
        <v>10.68</v>
      </c>
    </row>
    <row r="119" spans="3:23" x14ac:dyDescent="0.2">
      <c r="C119" s="232"/>
      <c r="D119" s="232"/>
      <c r="E119" s="232"/>
      <c r="F119" s="271"/>
      <c r="G119" s="232"/>
      <c r="H119" s="271"/>
      <c r="I119" s="271"/>
      <c r="T119" s="108">
        <v>1919</v>
      </c>
      <c r="U119" s="114"/>
      <c r="V119" s="115"/>
      <c r="W119" s="111">
        <v>3.7349999999999999</v>
      </c>
    </row>
    <row r="120" spans="3:23" x14ac:dyDescent="0.2">
      <c r="C120" s="232"/>
      <c r="D120" s="232"/>
      <c r="E120" s="232"/>
      <c r="F120" s="271"/>
      <c r="G120" s="232"/>
      <c r="H120" s="271"/>
      <c r="I120" s="271"/>
      <c r="T120" s="108">
        <v>1918</v>
      </c>
      <c r="U120" s="114"/>
      <c r="V120" s="115"/>
      <c r="W120" s="111">
        <v>2.2719999999999998</v>
      </c>
    </row>
    <row r="121" spans="3:23" x14ac:dyDescent="0.2">
      <c r="C121" s="232"/>
      <c r="D121" s="232"/>
      <c r="E121" s="232"/>
      <c r="F121" s="271"/>
      <c r="G121" s="232"/>
      <c r="H121" s="43"/>
      <c r="I121" s="271"/>
      <c r="T121" s="108">
        <v>1917</v>
      </c>
      <c r="U121" s="114"/>
      <c r="V121" s="115"/>
      <c r="W121" s="111">
        <v>1.639</v>
      </c>
    </row>
    <row r="122" spans="3:23" x14ac:dyDescent="0.2">
      <c r="C122" s="232"/>
      <c r="D122" s="232"/>
      <c r="E122" s="232"/>
      <c r="F122" s="271"/>
      <c r="G122" s="232"/>
      <c r="H122" s="43"/>
      <c r="I122" s="271"/>
      <c r="T122" s="108">
        <v>1916</v>
      </c>
      <c r="U122" s="114"/>
      <c r="V122" s="115"/>
      <c r="W122" s="111">
        <v>1.32</v>
      </c>
    </row>
    <row r="123" spans="3:23" x14ac:dyDescent="0.2">
      <c r="C123" s="232"/>
      <c r="D123" s="232"/>
      <c r="E123" s="232"/>
      <c r="F123" s="271"/>
      <c r="G123" s="232"/>
      <c r="H123" s="43"/>
      <c r="I123" s="271"/>
      <c r="T123" s="108">
        <v>1915</v>
      </c>
      <c r="U123" s="114"/>
      <c r="V123" s="115"/>
      <c r="W123" s="111">
        <v>1.1970000000000001</v>
      </c>
    </row>
    <row r="124" spans="3:23" x14ac:dyDescent="0.2">
      <c r="C124" s="232"/>
      <c r="D124" s="232"/>
      <c r="E124" s="232"/>
      <c r="F124" s="271"/>
      <c r="G124" s="232"/>
      <c r="H124" s="43"/>
      <c r="I124" s="271"/>
      <c r="T124" s="108">
        <v>1914</v>
      </c>
      <c r="U124" s="114"/>
      <c r="V124" s="115"/>
      <c r="W124" s="111">
        <v>1.0680000000000001</v>
      </c>
    </row>
    <row r="125" spans="3:23" x14ac:dyDescent="0.2">
      <c r="C125" s="232"/>
      <c r="D125" s="232"/>
      <c r="E125" s="232"/>
      <c r="F125" s="271"/>
      <c r="G125" s="232"/>
      <c r="H125" s="43"/>
      <c r="I125" s="271"/>
      <c r="T125" s="126">
        <v>1913</v>
      </c>
      <c r="U125" s="127"/>
      <c r="V125" s="128"/>
      <c r="W125" s="129">
        <v>1</v>
      </c>
    </row>
    <row r="126" spans="3:23" x14ac:dyDescent="0.2">
      <c r="C126" s="232"/>
      <c r="D126" s="232"/>
      <c r="E126" s="232"/>
      <c r="F126" s="271"/>
      <c r="G126" s="232"/>
    </row>
    <row r="127" spans="3:23" x14ac:dyDescent="0.2">
      <c r="C127" s="232"/>
      <c r="D127" s="232"/>
      <c r="F127" s="271"/>
      <c r="G127" s="232"/>
      <c r="T127" s="271"/>
      <c r="U127" s="271"/>
      <c r="V127" s="273"/>
      <c r="W127" s="272"/>
    </row>
    <row r="128" spans="3:23" x14ac:dyDescent="0.2">
      <c r="C128" s="232"/>
      <c r="D128" s="232"/>
      <c r="F128" s="271"/>
      <c r="G128" s="232"/>
      <c r="U128" s="271"/>
      <c r="V128" s="273"/>
      <c r="W128" s="272"/>
    </row>
    <row r="129" spans="3:23" x14ac:dyDescent="0.2">
      <c r="C129" s="232"/>
      <c r="D129" s="232"/>
      <c r="F129" s="271"/>
      <c r="G129" s="232"/>
      <c r="U129" s="271"/>
      <c r="V129" s="273"/>
      <c r="W129" s="272"/>
    </row>
    <row r="130" spans="3:23" x14ac:dyDescent="0.2">
      <c r="C130" s="232"/>
      <c r="D130" s="232"/>
      <c r="F130" s="271"/>
      <c r="G130" s="232"/>
      <c r="U130" s="271"/>
      <c r="V130" s="273"/>
      <c r="W130" s="272"/>
    </row>
    <row r="131" spans="3:23" x14ac:dyDescent="0.2">
      <c r="C131" s="232"/>
      <c r="D131" s="232"/>
      <c r="F131" s="271"/>
      <c r="G131" s="232"/>
      <c r="U131" s="271"/>
      <c r="V131" s="273"/>
      <c r="W131" s="272"/>
    </row>
    <row r="132" spans="3:23" x14ac:dyDescent="0.2">
      <c r="C132" s="232"/>
      <c r="D132" s="232"/>
      <c r="F132" s="271"/>
      <c r="G132" s="232"/>
      <c r="U132" s="271"/>
      <c r="V132" s="273"/>
      <c r="W132" s="272"/>
    </row>
    <row r="133" spans="3:23" x14ac:dyDescent="0.2">
      <c r="C133" s="232"/>
      <c r="D133" s="232"/>
      <c r="F133" s="271"/>
      <c r="G133" s="232"/>
      <c r="U133" s="271"/>
      <c r="V133" s="273"/>
      <c r="W133" s="272"/>
    </row>
    <row r="134" spans="3:23" x14ac:dyDescent="0.2">
      <c r="C134" s="232"/>
      <c r="D134" s="232"/>
      <c r="F134" s="271"/>
      <c r="G134" s="232"/>
      <c r="U134" s="271"/>
      <c r="V134" s="273"/>
      <c r="W134" s="272"/>
    </row>
    <row r="135" spans="3:23" x14ac:dyDescent="0.2">
      <c r="C135" s="232"/>
      <c r="D135" s="232"/>
      <c r="F135" s="271"/>
      <c r="G135" s="232"/>
      <c r="U135" s="271"/>
      <c r="V135" s="273"/>
      <c r="W135" s="272"/>
    </row>
    <row r="136" spans="3:23" x14ac:dyDescent="0.2">
      <c r="D136" s="232"/>
      <c r="U136" s="271"/>
      <c r="V136" s="273"/>
      <c r="W136" s="272"/>
    </row>
    <row r="137" spans="3:23" x14ac:dyDescent="0.2">
      <c r="D137" s="232"/>
    </row>
    <row r="138" spans="3:23" x14ac:dyDescent="0.2">
      <c r="D138" s="232"/>
    </row>
    <row r="139" spans="3:23" x14ac:dyDescent="0.2">
      <c r="D139" s="232"/>
    </row>
    <row r="140" spans="3:23" x14ac:dyDescent="0.2">
      <c r="D140" s="232"/>
    </row>
    <row r="141" spans="3:23" x14ac:dyDescent="0.2">
      <c r="D141" s="232"/>
    </row>
    <row r="142" spans="3:23" x14ac:dyDescent="0.2">
      <c r="D142" s="232"/>
    </row>
    <row r="143" spans="3:23" x14ac:dyDescent="0.2">
      <c r="D143" s="232"/>
    </row>
    <row r="144" spans="3:23" x14ac:dyDescent="0.2">
      <c r="D144" s="232"/>
    </row>
    <row r="145" spans="4:4" x14ac:dyDescent="0.2">
      <c r="D145" s="232"/>
    </row>
    <row r="146" spans="4:4" x14ac:dyDescent="0.2">
      <c r="D146" s="232"/>
    </row>
    <row r="147" spans="4:4" x14ac:dyDescent="0.2">
      <c r="D147" s="232"/>
    </row>
    <row r="148" spans="4:4" x14ac:dyDescent="0.2">
      <c r="D148" s="232"/>
    </row>
    <row r="149" spans="4:4" x14ac:dyDescent="0.2">
      <c r="D149" s="232"/>
    </row>
    <row r="150" spans="4:4" x14ac:dyDescent="0.2">
      <c r="D150" s="232"/>
    </row>
    <row r="151" spans="4:4" x14ac:dyDescent="0.2">
      <c r="D151" s="232"/>
    </row>
    <row r="152" spans="4:4" x14ac:dyDescent="0.2">
      <c r="D152" s="232"/>
    </row>
    <row r="153" spans="4:4" x14ac:dyDescent="0.2">
      <c r="D153" s="232"/>
    </row>
    <row r="154" spans="4:4" x14ac:dyDescent="0.2">
      <c r="D154" s="232"/>
    </row>
  </sheetData>
  <sheetProtection algorithmName="SHA-512" hashValue="qGHDin4NNxYYrwe4TlI4xip4x/6c+Kv8kcYPbnA3z5/1x0VHPGOlG0w0Obek6x/sN28tUHqDaRItPuFYfLVmMA==" saltValue="HMDofAJeNSJtf0ce/niZ4Q==" spinCount="100000" sheet="1" objects="1" scenarios="1"/>
  <mergeCells count="3">
    <mergeCell ref="T3:U3"/>
    <mergeCell ref="T6:U6"/>
    <mergeCell ref="T4:U4"/>
  </mergeCells>
  <pageMargins left="0.70866141732283472" right="0.70866141732283472" top="0.74803149606299213" bottom="0.74803149606299213" header="0.31496062992125984" footer="0.31496062992125984"/>
  <pageSetup paperSize="9" scale="10" fitToHeight="0" orientation="landscape" horizontalDpi="4294967292"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 r:id="rId3"/>
  <legacyDrawingHF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10</vt:i4>
      </vt:variant>
    </vt:vector>
  </HeadingPairs>
  <TitlesOfParts>
    <vt:vector size="10" baseType="lpstr">
      <vt:lpstr>Disclaimer</vt:lpstr>
      <vt:lpstr>Start</vt:lpstr>
      <vt:lpstr>Übersicht</vt:lpstr>
      <vt:lpstr>Vorgehensweise &amp; Changelog</vt:lpstr>
      <vt:lpstr>Vergleich Strom 2024 Bas.'21</vt:lpstr>
      <vt:lpstr>Preisindizes Strom 2024 Bas.'21</vt:lpstr>
      <vt:lpstr>Vergleich Gas 2024 Basis 2021</vt:lpstr>
      <vt:lpstr>Preisindizes Gas 2024 Bas.'21</vt:lpstr>
      <vt:lpstr>Basisreihen Destatis 2024 B.'21</vt:lpstr>
      <vt:lpstr>Grafik Entwicklung 2024 Bas.'21</vt:lpstr>
    </vt:vector>
  </TitlesOfParts>
  <Company>ANPLICON GmbH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Indizes 2023 nach § 6a Gas-/StromNEV</dc:title>
  <dc:creator>Volker Roeder</dc:creator>
  <cp:lastModifiedBy>Silke Karlsson</cp:lastModifiedBy>
  <cp:lastPrinted>2024-02-20T14:24:02Z</cp:lastPrinted>
  <dcterms:created xsi:type="dcterms:W3CDTF">2020-05-26T21:17:53Z</dcterms:created>
  <dcterms:modified xsi:type="dcterms:W3CDTF">2025-02-17T12:35:52Z</dcterms:modified>
</cp:coreProperties>
</file>